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S" sheetId="1" r:id="rId1"/>
    <sheet name="Stari predmeti" sheetId="2" r:id="rId2"/>
  </sheets>
  <definedNames>
    <definedName name="_xlnm.Print_Area" localSheetId="0">'US'!$A$1:$AM$27</definedName>
  </definedNames>
  <calcPr fullCalcOnLoad="1"/>
</workbook>
</file>

<file path=xl/sharedStrings.xml><?xml version="1.0" encoding="utf-8"?>
<sst xmlns="http://schemas.openxmlformats.org/spreadsheetml/2006/main" count="146" uniqueCount="68">
  <si>
    <t>Управни суд у Београду</t>
  </si>
  <si>
    <t>ИЗВЕШТАЈ О РАДУ СУДА ЗА ПЕРИОД ОД 01.01.2015. ДО 30.06.2015.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</si>
  <si>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</si>
  <si>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</si>
  <si>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</si>
  <si>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</si>
  <si>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</si>
  <si>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</si>
  <si>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</si>
  <si>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</si>
  <si>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</si>
  <si>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</si>
  <si>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</si>
  <si>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</si>
  <si>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</si>
  <si>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</si>
  <si>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</si>
  <si>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</si>
  <si>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</si>
  <si>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</si>
  <si>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</si>
  <si>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</si>
  <si>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</si>
  <si>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</si>
  <si>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</si>
  <si>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</si>
  <si>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</si>
  <si>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</si>
  <si>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</si>
  <si>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</si>
  <si>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</si>
  <si>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</si>
  <si>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</si>
  <si>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</si>
  <si>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</si>
  <si>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 %</t>
  </si>
  <si>
    <t>Прос. пред. по судији                                   од укупно у раду</t>
  </si>
  <si>
    <t>број</t>
  </si>
  <si>
    <t>%</t>
  </si>
  <si>
    <t>У</t>
  </si>
  <si>
    <t>УР</t>
  </si>
  <si>
    <t>УИ</t>
  </si>
  <si>
    <t>УО</t>
  </si>
  <si>
    <t>УВ</t>
  </si>
  <si>
    <t>УП</t>
  </si>
  <si>
    <t>УКУПНО ОД 1-6</t>
  </si>
  <si>
    <t>УВП I</t>
  </si>
  <si>
    <t>УВП II</t>
  </si>
  <si>
    <t>УЖ</t>
  </si>
  <si>
    <t>УИП</t>
  </si>
  <si>
    <t>УКУПНО ОД 7-10</t>
  </si>
  <si>
    <t>УКУПНО ОД 1-10</t>
  </si>
  <si>
    <t>У-уз</t>
  </si>
  <si>
    <r>
      <t xml:space="preserve">ИЗВЕШТАЈ О НЕРЕШЕНИМ СТАРИМ ПРЕДМЕТИМА НА ДАН 30.06.2015. ГОДИНЕ  - </t>
    </r>
    <r>
      <rPr>
        <b/>
        <u val="single"/>
        <sz val="12"/>
        <rFont val="Arial"/>
        <family val="2"/>
      </rPr>
      <t>ПРЕМА ДАТУМУ ИНИЦИЈАЛНОГ АКТА</t>
    </r>
  </si>
  <si>
    <t>Број судија</t>
  </si>
  <si>
    <t>УКУПНО У РАДУ (укупно нерешено на почетку + укупно прмљено)                                 01.01.-30.06.2015.</t>
  </si>
  <si>
    <t>УКУПНО НЕРЕШЕНИХ СТАРИХ ПРЕДМЕТА                                       на дан 30.06.2015.</t>
  </si>
  <si>
    <t>ДУЖИНА ТРАЈАЊА СТАРИХ ПРЕДМЕТА</t>
  </si>
  <si>
    <t>% СТАРИХ ПРЕДМЕТА У ОДНОСУ НА УКУПНО У РАДУ</t>
  </si>
  <si>
    <t>ПРОСЕЧНО СТАРИХ ПРЕДМЕТА ПО СУДИЈИ</t>
  </si>
  <si>
    <t>БРОЈ НЕРЕШЕНИХ СТАРИХ ПРЕДМЕТА                на дан 30.06.2015.</t>
  </si>
  <si>
    <t>ОД 2 ДО 3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</si>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</sst>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"/>
    <numFmt numFmtId="168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00">
    <xf numFmtId="164" fontId="0" fillId="0" borderId="0" xfId="0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/>
      <protection/>
    </xf>
    <xf numFmtId="164" fontId="0" fillId="0" borderId="0" xfId="0" applyFont="1" applyAlignment="1" applyProtection="1">
      <alignment vertical="center"/>
      <protection/>
    </xf>
    <xf numFmtId="164" fontId="3" fillId="0" borderId="2" xfId="0" applyNumberFormat="1" applyFont="1" applyFill="1" applyBorder="1" applyAlignment="1" applyProtection="1">
      <alignment wrapText="1"/>
      <protection/>
    </xf>
    <xf numFmtId="164" fontId="0" fillId="0" borderId="2" xfId="0" applyNumberFormat="1" applyFont="1" applyFill="1" applyBorder="1" applyAlignment="1" applyProtection="1">
      <alignment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wrapText="1"/>
      <protection/>
    </xf>
    <xf numFmtId="164" fontId="4" fillId="2" borderId="5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wrapText="1"/>
      <protection/>
    </xf>
    <xf numFmtId="164" fontId="6" fillId="0" borderId="3" xfId="0" applyFont="1" applyFill="1" applyBorder="1" applyAlignment="1">
      <alignment horizont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3" xfId="0" applyNumberFormat="1" applyFont="1" applyFill="1" applyBorder="1" applyAlignment="1" applyProtection="1">
      <alignment horizontal="right" vertical="center" wrapText="1"/>
      <protection/>
    </xf>
    <xf numFmtId="165" fontId="8" fillId="2" borderId="3" xfId="0" applyNumberFormat="1" applyFont="1" applyFill="1" applyBorder="1" applyAlignment="1" applyProtection="1">
      <alignment horizontal="right" vertical="center" wrapText="1"/>
      <protection/>
    </xf>
    <xf numFmtId="167" fontId="7" fillId="2" borderId="3" xfId="0" applyNumberFormat="1" applyFont="1" applyFill="1" applyBorder="1" applyAlignment="1" applyProtection="1">
      <alignment horizontal="right" vertical="center" wrapText="1"/>
      <protection/>
    </xf>
    <xf numFmtId="167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68" fontId="7" fillId="2" borderId="3" xfId="0" applyNumberFormat="1" applyFont="1" applyFill="1" applyBorder="1" applyAlignment="1" applyProtection="1">
      <alignment horizontal="right" vertical="center" wrapText="1"/>
      <protection/>
    </xf>
    <xf numFmtId="166" fontId="7" fillId="2" borderId="3" xfId="0" applyNumberFormat="1" applyFont="1" applyFill="1" applyBorder="1" applyAlignment="1" applyProtection="1">
      <alignment horizontal="right" vertical="center" wrapText="1"/>
      <protection/>
    </xf>
    <xf numFmtId="168" fontId="7" fillId="2" borderId="3" xfId="0" applyNumberFormat="1" applyFont="1" applyFill="1" applyBorder="1" applyAlignment="1" applyProtection="1">
      <alignment horizontal="right" vertical="center"/>
      <protection/>
    </xf>
    <xf numFmtId="164" fontId="4" fillId="0" borderId="3" xfId="0" applyNumberFormat="1" applyFont="1" applyFill="1" applyBorder="1" applyAlignment="1" applyProtection="1">
      <alignment horizontal="center" wrapText="1"/>
      <protection/>
    </xf>
    <xf numFmtId="164" fontId="4" fillId="4" borderId="3" xfId="0" applyNumberFormat="1" applyFont="1" applyFill="1" applyBorder="1" applyAlignment="1" applyProtection="1">
      <alignment horizontal="center"/>
      <protection/>
    </xf>
    <xf numFmtId="165" fontId="8" fillId="5" borderId="3" xfId="0" applyNumberFormat="1" applyFont="1" applyFill="1" applyBorder="1" applyAlignment="1" applyProtection="1">
      <alignment horizontal="center" vertical="center"/>
      <protection locked="0"/>
    </xf>
    <xf numFmtId="165" fontId="8" fillId="2" borderId="3" xfId="0" applyNumberFormat="1" applyFont="1" applyFill="1" applyBorder="1" applyAlignment="1" applyProtection="1">
      <alignment horizontal="right" vertical="center"/>
      <protection/>
    </xf>
    <xf numFmtId="168" fontId="8" fillId="2" borderId="3" xfId="0" applyNumberFormat="1" applyFont="1" applyFill="1" applyBorder="1" applyAlignment="1" applyProtection="1">
      <alignment horizontal="right" vertical="center"/>
      <protection/>
    </xf>
    <xf numFmtId="168" fontId="8" fillId="2" borderId="3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horizontal="center" wrapText="1"/>
      <protection/>
    </xf>
    <xf numFmtId="164" fontId="4" fillId="2" borderId="3" xfId="0" applyNumberFormat="1" applyFont="1" applyFill="1" applyBorder="1" applyAlignment="1" applyProtection="1">
      <alignment horizontal="center"/>
      <protection/>
    </xf>
    <xf numFmtId="165" fontId="8" fillId="0" borderId="3" xfId="0" applyNumberFormat="1" applyFont="1" applyFill="1" applyBorder="1" applyAlignment="1" applyProtection="1">
      <alignment horizontal="center" vertical="center"/>
      <protection locked="0"/>
    </xf>
    <xf numFmtId="165" fontId="8" fillId="4" borderId="3" xfId="0" applyNumberFormat="1" applyFont="1" applyFill="1" applyBorder="1" applyAlignment="1" applyProtection="1">
      <alignment horizontal="right" vertical="center"/>
      <protection/>
    </xf>
    <xf numFmtId="166" fontId="8" fillId="4" borderId="3" xfId="0" applyNumberFormat="1" applyFont="1" applyFill="1" applyBorder="1" applyAlignment="1" applyProtection="1">
      <alignment horizontal="right" vertical="center" wrapText="1"/>
      <protection/>
    </xf>
    <xf numFmtId="165" fontId="8" fillId="4" borderId="3" xfId="0" applyNumberFormat="1" applyFont="1" applyFill="1" applyBorder="1" applyAlignment="1" applyProtection="1">
      <alignment horizontal="right" vertical="center" wrapText="1"/>
      <protection/>
    </xf>
    <xf numFmtId="168" fontId="8" fillId="4" borderId="3" xfId="0" applyNumberFormat="1" applyFont="1" applyFill="1" applyBorder="1" applyAlignment="1" applyProtection="1">
      <alignment horizontal="right" vertical="center"/>
      <protection/>
    </xf>
    <xf numFmtId="168" fontId="8" fillId="4" borderId="3" xfId="0" applyNumberFormat="1" applyFont="1" applyFill="1" applyBorder="1" applyAlignment="1" applyProtection="1">
      <alignment horizontal="right" vertical="center" wrapText="1"/>
      <protection/>
    </xf>
    <xf numFmtId="168" fontId="7" fillId="4" borderId="3" xfId="0" applyNumberFormat="1" applyFont="1" applyFill="1" applyBorder="1" applyAlignment="1" applyProtection="1">
      <alignment horizontal="right" vertical="center"/>
      <protection/>
    </xf>
    <xf numFmtId="166" fontId="8" fillId="2" borderId="3" xfId="0" applyNumberFormat="1" applyFont="1" applyFill="1" applyBorder="1" applyAlignment="1" applyProtection="1">
      <alignment horizontal="center" vertical="center" wrapText="1"/>
      <protection/>
    </xf>
    <xf numFmtId="165" fontId="8" fillId="2" borderId="3" xfId="0" applyNumberFormat="1" applyFont="1" applyFill="1" applyBorder="1" applyAlignment="1" applyProtection="1">
      <alignment horizontal="center" vertical="center" wrapText="1"/>
      <protection/>
    </xf>
    <xf numFmtId="167" fontId="7" fillId="2" borderId="3" xfId="0" applyNumberFormat="1" applyFont="1" applyFill="1" applyBorder="1" applyAlignment="1" applyProtection="1">
      <alignment horizontal="center" vertical="center" wrapText="1"/>
      <protection/>
    </xf>
    <xf numFmtId="16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7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2" borderId="3" xfId="0" applyNumberFormat="1" applyFont="1" applyFill="1" applyBorder="1" applyAlignment="1" applyProtection="1">
      <alignment horizontal="center" vertical="center" wrapText="1"/>
      <protection/>
    </xf>
    <xf numFmtId="168" fontId="7" fillId="2" borderId="3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12" fillId="0" borderId="0" xfId="0" applyFont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3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6" borderId="1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167" fontId="4" fillId="3" borderId="3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vertical="center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167" fontId="4" fillId="6" borderId="3" xfId="0" applyNumberFormat="1" applyFont="1" applyFill="1" applyBorder="1" applyAlignment="1" applyProtection="1">
      <alignment horizontal="center" vertical="center" wrapText="1"/>
      <protection/>
    </xf>
    <xf numFmtId="164" fontId="6" fillId="6" borderId="12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wrapText="1"/>
      <protection/>
    </xf>
    <xf numFmtId="164" fontId="6" fillId="0" borderId="3" xfId="0" applyFont="1" applyFill="1" applyBorder="1" applyAlignment="1" applyProtection="1">
      <alignment horizontal="center" wrapText="1"/>
      <protection/>
    </xf>
    <xf numFmtId="165" fontId="7" fillId="2" borderId="3" xfId="0" applyNumberFormat="1" applyFont="1" applyFill="1" applyBorder="1" applyAlignment="1" applyProtection="1">
      <alignment horizontal="center" wrapText="1"/>
      <protection/>
    </xf>
    <xf numFmtId="165" fontId="7" fillId="2" borderId="3" xfId="0" applyNumberFormat="1" applyFont="1" applyFill="1" applyBorder="1" applyAlignment="1" applyProtection="1">
      <alignment horizontal="right" wrapText="1"/>
      <protection/>
    </xf>
    <xf numFmtId="165" fontId="7" fillId="0" borderId="3" xfId="0" applyNumberFormat="1" applyFont="1" applyFill="1" applyBorder="1" applyAlignment="1" applyProtection="1">
      <alignment horizontal="right" wrapText="1"/>
      <protection locked="0"/>
    </xf>
    <xf numFmtId="166" fontId="7" fillId="2" borderId="3" xfId="0" applyNumberFormat="1" applyFont="1" applyFill="1" applyBorder="1" applyAlignment="1" applyProtection="1">
      <alignment horizontal="right" wrapText="1"/>
      <protection/>
    </xf>
    <xf numFmtId="166" fontId="7" fillId="2" borderId="12" xfId="0" applyNumberFormat="1" applyFont="1" applyFill="1" applyBorder="1" applyAlignment="1" applyProtection="1">
      <alignment horizontal="right" wrapText="1"/>
      <protection/>
    </xf>
    <xf numFmtId="166" fontId="5" fillId="0" borderId="0" xfId="0" applyNumberFormat="1" applyFont="1" applyFill="1" applyBorder="1" applyAlignment="1" applyProtection="1">
      <alignment horizontal="center" wrapText="1"/>
      <protection/>
    </xf>
    <xf numFmtId="167" fontId="7" fillId="6" borderId="11" xfId="0" applyNumberFormat="1" applyFont="1" applyFill="1" applyBorder="1" applyAlignment="1" applyProtection="1">
      <alignment horizontal="right" wrapText="1"/>
      <protection/>
    </xf>
    <xf numFmtId="167" fontId="7" fillId="7" borderId="3" xfId="0" applyNumberFormat="1" applyFont="1" applyFill="1" applyBorder="1" applyAlignment="1" applyProtection="1">
      <alignment horizontal="right" wrapText="1"/>
      <protection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4" fontId="4" fillId="3" borderId="11" xfId="0" applyNumberFormat="1" applyFont="1" applyFill="1" applyBorder="1" applyAlignment="1" applyProtection="1">
      <alignment horizontal="center"/>
      <protection/>
    </xf>
    <xf numFmtId="165" fontId="8" fillId="2" borderId="3" xfId="0" applyNumberFormat="1" applyFont="1" applyFill="1" applyBorder="1" applyAlignment="1" applyProtection="1">
      <alignment horizontal="center" wrapText="1"/>
      <protection/>
    </xf>
    <xf numFmtId="165" fontId="8" fillId="3" borderId="3" xfId="0" applyNumberFormat="1" applyFont="1" applyFill="1" applyBorder="1" applyAlignment="1" applyProtection="1">
      <alignment horizontal="right" wrapText="1"/>
      <protection/>
    </xf>
    <xf numFmtId="165" fontId="8" fillId="3" borderId="3" xfId="0" applyNumberFormat="1" applyFont="1" applyFill="1" applyBorder="1" applyAlignment="1" applyProtection="1">
      <alignment horizontal="right"/>
      <protection/>
    </xf>
    <xf numFmtId="166" fontId="8" fillId="3" borderId="3" xfId="0" applyNumberFormat="1" applyFont="1" applyFill="1" applyBorder="1" applyAlignment="1" applyProtection="1">
      <alignment horizontal="right" wrapText="1"/>
      <protection/>
    </xf>
    <xf numFmtId="166" fontId="8" fillId="3" borderId="12" xfId="0" applyNumberFormat="1" applyFont="1" applyFill="1" applyBorder="1" applyAlignment="1" applyProtection="1">
      <alignment horizontal="right" wrapText="1"/>
      <protection/>
    </xf>
    <xf numFmtId="166" fontId="4" fillId="0" borderId="0" xfId="0" applyNumberFormat="1" applyFont="1" applyFill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horizontal="center" vertical="center"/>
      <protection/>
    </xf>
    <xf numFmtId="164" fontId="4" fillId="3" borderId="13" xfId="0" applyNumberFormat="1" applyFont="1" applyFill="1" applyBorder="1" applyAlignment="1" applyProtection="1">
      <alignment horizontal="center"/>
      <protection/>
    </xf>
    <xf numFmtId="165" fontId="8" fillId="2" borderId="14" xfId="0" applyNumberFormat="1" applyFont="1" applyFill="1" applyBorder="1" applyAlignment="1" applyProtection="1">
      <alignment horizontal="center" wrapText="1"/>
      <protection/>
    </xf>
    <xf numFmtId="165" fontId="8" fillId="3" borderId="14" xfId="0" applyNumberFormat="1" applyFont="1" applyFill="1" applyBorder="1" applyAlignment="1" applyProtection="1">
      <alignment horizontal="right" wrapText="1"/>
      <protection/>
    </xf>
    <xf numFmtId="165" fontId="8" fillId="3" borderId="14" xfId="0" applyNumberFormat="1" applyFont="1" applyFill="1" applyBorder="1" applyAlignment="1" applyProtection="1">
      <alignment horizontal="right"/>
      <protection/>
    </xf>
    <xf numFmtId="166" fontId="8" fillId="3" borderId="14" xfId="0" applyNumberFormat="1" applyFont="1" applyFill="1" applyBorder="1" applyAlignment="1" applyProtection="1">
      <alignment horizontal="right" wrapText="1"/>
      <protection/>
    </xf>
    <xf numFmtId="166" fontId="8" fillId="3" borderId="15" xfId="0" applyNumberFormat="1" applyFont="1" applyFill="1" applyBorder="1" applyAlignment="1" applyProtection="1">
      <alignment horizontal="right" wrapText="1"/>
      <protection/>
    </xf>
    <xf numFmtId="167" fontId="7" fillId="6" borderId="13" xfId="0" applyNumberFormat="1" applyFont="1" applyFill="1" applyBorder="1" applyAlignment="1" applyProtection="1">
      <alignment horizontal="right" wrapText="1"/>
      <protection/>
    </xf>
    <xf numFmtId="167" fontId="7" fillId="7" borderId="14" xfId="0" applyNumberFormat="1" applyFont="1" applyFill="1" applyBorder="1" applyAlignment="1" applyProtection="1">
      <alignment horizontal="right" wrapText="1"/>
      <protection/>
    </xf>
    <xf numFmtId="165" fontId="7" fillId="0" borderId="15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</cellStyles>
  <dxfs count="2">
    <dxf>
      <font>
        <b/>
        <i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view="pageBreakPreview" zoomScaleSheetLayoutView="100" workbookViewId="0" topLeftCell="N1">
      <pane ySplit="7" topLeftCell="A8" activePane="bottomLeft" state="frozen"/>
      <selection pane="topLeft" activeCell="N1" sqref="N1"/>
      <selection pane="bottomLeft" activeCell="AM27" sqref="A1:AM27"/>
    </sheetView>
  </sheetViews>
  <sheetFormatPr defaultColWidth="9.140625" defaultRowHeight="12.75" customHeight="1"/>
  <cols>
    <col min="1" max="1" width="5.8515625" style="1" customWidth="1"/>
    <col min="2" max="2" width="8.28125" style="1" customWidth="1"/>
    <col min="3" max="13" width="10.28125" style="1" customWidth="1"/>
    <col min="14" max="15" width="11.7109375" style="1" customWidth="1"/>
    <col min="16" max="22" width="10.28125" style="1" customWidth="1"/>
    <col min="23" max="23" width="10.7109375" style="1" customWidth="1"/>
    <col min="24" max="38" width="10.28125" style="1" customWidth="1"/>
    <col min="39" max="39" width="11.8515625" style="1" customWidth="1"/>
    <col min="40" max="16384" width="9.140625" style="1" customWidth="1"/>
  </cols>
  <sheetData>
    <row r="1" spans="1:7" ht="13.5" customHeight="1">
      <c r="A1" s="2"/>
      <c r="B1" s="3"/>
      <c r="C1" s="3"/>
      <c r="D1" s="3"/>
      <c r="E1" s="3"/>
      <c r="F1" s="3"/>
      <c r="G1" s="3"/>
    </row>
    <row r="2" spans="1:7" ht="24.75" customHeight="1">
      <c r="A2" s="4" t="s">
        <v>0</v>
      </c>
      <c r="B2" s="4"/>
      <c r="C2" s="4"/>
      <c r="D2" s="4"/>
      <c r="E2" s="4"/>
      <c r="F2" s="4"/>
      <c r="G2" s="4"/>
    </row>
    <row r="3" spans="1:27" ht="18" customHeight="1">
      <c r="A3" s="3"/>
      <c r="B3" s="3"/>
      <c r="C3" s="3"/>
      <c r="D3" s="3"/>
      <c r="E3" s="3"/>
      <c r="F3" s="3"/>
      <c r="G3" s="3"/>
      <c r="H3" s="5" t="s"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4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8" ht="21.75" customHeight="1">
      <c r="A5" s="9" t="s">
        <v>2</v>
      </c>
      <c r="B5" s="9" t="s">
        <v>3</v>
      </c>
      <c r="C5" s="9" t="s">
        <v>4</v>
      </c>
      <c r="D5" s="9" t="s">
        <v>5</v>
      </c>
      <c r="E5" s="9"/>
      <c r="F5" s="9"/>
      <c r="G5" s="9" t="s">
        <v>6</v>
      </c>
      <c r="H5" s="9"/>
      <c r="I5" s="9" t="s">
        <v>7</v>
      </c>
      <c r="J5" s="10" t="s">
        <v>8</v>
      </c>
      <c r="K5" s="11" t="s">
        <v>9</v>
      </c>
      <c r="L5" s="11"/>
      <c r="M5" s="11"/>
      <c r="N5" s="11"/>
      <c r="O5" s="11"/>
      <c r="P5" s="11"/>
      <c r="Q5" s="9" t="s">
        <v>10</v>
      </c>
      <c r="R5" s="11" t="s">
        <v>11</v>
      </c>
      <c r="S5" s="11"/>
      <c r="T5" s="11"/>
      <c r="U5" s="12" t="s">
        <v>12</v>
      </c>
      <c r="V5" s="12"/>
      <c r="W5" s="9" t="s">
        <v>13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8"/>
      <c r="AJ5" s="8"/>
      <c r="AK5" s="8"/>
      <c r="AL5" s="8"/>
    </row>
    <row r="6" spans="1:39" ht="21.75" customHeight="1">
      <c r="A6" s="9"/>
      <c r="B6" s="9"/>
      <c r="C6" s="9"/>
      <c r="D6" s="9" t="s">
        <v>14</v>
      </c>
      <c r="E6" s="9" t="s">
        <v>15</v>
      </c>
      <c r="F6" s="9" t="s">
        <v>16</v>
      </c>
      <c r="G6" s="9" t="s">
        <v>14</v>
      </c>
      <c r="H6" s="9" t="s">
        <v>17</v>
      </c>
      <c r="I6" s="9"/>
      <c r="J6" s="10"/>
      <c r="K6" s="9" t="s">
        <v>18</v>
      </c>
      <c r="L6" s="11" t="s">
        <v>19</v>
      </c>
      <c r="M6" s="11" t="s">
        <v>20</v>
      </c>
      <c r="N6" s="11" t="s">
        <v>21</v>
      </c>
      <c r="O6" s="9" t="s">
        <v>15</v>
      </c>
      <c r="P6" s="9" t="s">
        <v>16</v>
      </c>
      <c r="Q6" s="9"/>
      <c r="R6" s="11" t="s">
        <v>22</v>
      </c>
      <c r="S6" s="9" t="s">
        <v>15</v>
      </c>
      <c r="T6" s="10" t="s">
        <v>16</v>
      </c>
      <c r="U6" s="11" t="s">
        <v>14</v>
      </c>
      <c r="V6" s="11" t="s">
        <v>23</v>
      </c>
      <c r="W6" s="13" t="s">
        <v>24</v>
      </c>
      <c r="X6" s="12" t="s">
        <v>25</v>
      </c>
      <c r="Y6" s="12"/>
      <c r="Z6" s="12" t="s">
        <v>26</v>
      </c>
      <c r="AA6" s="12"/>
      <c r="AB6" s="12" t="s">
        <v>27</v>
      </c>
      <c r="AC6" s="12"/>
      <c r="AD6" s="12" t="s">
        <v>28</v>
      </c>
      <c r="AE6" s="12"/>
      <c r="AF6" s="9" t="s">
        <v>29</v>
      </c>
      <c r="AG6" s="11" t="s">
        <v>30</v>
      </c>
      <c r="AH6" s="9" t="s">
        <v>31</v>
      </c>
      <c r="AI6" s="14" t="s">
        <v>32</v>
      </c>
      <c r="AJ6" s="11" t="s">
        <v>33</v>
      </c>
      <c r="AK6" s="11" t="s">
        <v>34</v>
      </c>
      <c r="AL6" s="11" t="s">
        <v>35</v>
      </c>
      <c r="AM6" s="9" t="s">
        <v>36</v>
      </c>
    </row>
    <row r="7" spans="1:39" ht="66" customHeight="1">
      <c r="A7" s="9"/>
      <c r="B7" s="9"/>
      <c r="C7" s="9"/>
      <c r="D7" s="9"/>
      <c r="E7" s="9"/>
      <c r="F7" s="9"/>
      <c r="G7" s="9"/>
      <c r="H7" s="9"/>
      <c r="I7" s="9"/>
      <c r="J7" s="10"/>
      <c r="K7" s="9"/>
      <c r="L7" s="11"/>
      <c r="M7" s="11"/>
      <c r="N7" s="11"/>
      <c r="O7" s="9"/>
      <c r="P7" s="9"/>
      <c r="Q7" s="9"/>
      <c r="R7" s="11"/>
      <c r="S7" s="9"/>
      <c r="T7" s="10"/>
      <c r="U7" s="11"/>
      <c r="V7" s="11"/>
      <c r="W7" s="13"/>
      <c r="X7" s="12" t="s">
        <v>37</v>
      </c>
      <c r="Y7" s="12" t="s">
        <v>38</v>
      </c>
      <c r="Z7" s="12" t="s">
        <v>37</v>
      </c>
      <c r="AA7" s="12" t="s">
        <v>38</v>
      </c>
      <c r="AB7" s="12" t="s">
        <v>37</v>
      </c>
      <c r="AC7" s="12" t="s">
        <v>38</v>
      </c>
      <c r="AD7" s="12" t="s">
        <v>37</v>
      </c>
      <c r="AE7" s="12" t="s">
        <v>38</v>
      </c>
      <c r="AF7" s="9"/>
      <c r="AG7" s="11"/>
      <c r="AH7" s="12" t="s">
        <v>38</v>
      </c>
      <c r="AI7" s="14"/>
      <c r="AJ7" s="11"/>
      <c r="AK7" s="11"/>
      <c r="AL7" s="11"/>
      <c r="AM7" s="9"/>
    </row>
    <row r="8" spans="1:39" ht="12.75" customHeight="1">
      <c r="A8" s="15">
        <v>1</v>
      </c>
      <c r="B8" s="16" t="s">
        <v>39</v>
      </c>
      <c r="C8" s="17">
        <v>39</v>
      </c>
      <c r="D8" s="18">
        <v>22587</v>
      </c>
      <c r="E8" s="18">
        <v>1175</v>
      </c>
      <c r="F8" s="18">
        <v>1226</v>
      </c>
      <c r="G8" s="18">
        <v>9804</v>
      </c>
      <c r="H8" s="18">
        <v>9715</v>
      </c>
      <c r="I8" s="19">
        <f aca="true" t="shared" si="0" ref="I8:I20">IF((C8=0),"",((G8/C8)/6))</f>
        <v>41.8974358974359</v>
      </c>
      <c r="J8" s="20">
        <f aca="true" t="shared" si="1" ref="J8:J20">D8+G8</f>
        <v>32391</v>
      </c>
      <c r="K8" s="18">
        <v>8042</v>
      </c>
      <c r="L8" s="18">
        <v>306</v>
      </c>
      <c r="M8" s="20">
        <f aca="true" t="shared" si="2" ref="M8:M20">K8+L8</f>
        <v>8348</v>
      </c>
      <c r="N8" s="18"/>
      <c r="O8" s="18">
        <v>2229</v>
      </c>
      <c r="P8" s="18">
        <v>2291</v>
      </c>
      <c r="Q8" s="19">
        <f aca="true" t="shared" si="3" ref="Q8:Q20">IF((C8=0),"",((M8/C8)/6))</f>
        <v>35.675213675213676</v>
      </c>
      <c r="R8" s="18">
        <v>24043</v>
      </c>
      <c r="S8" s="18">
        <v>1996</v>
      </c>
      <c r="T8" s="18">
        <v>2084</v>
      </c>
      <c r="U8" s="19">
        <f aca="true" t="shared" si="4" ref="U8:U20">IF((C8=0),"",(R8/C8))</f>
        <v>616.4871794871794</v>
      </c>
      <c r="V8" s="19">
        <f>IF((C8=0),"",(S8/C8))</f>
        <v>51.17948717948718</v>
      </c>
      <c r="W8" s="21">
        <f aca="true" t="shared" si="5" ref="W8:W13">X8+Z8+AB8+AD8</f>
        <v>72</v>
      </c>
      <c r="X8" s="22">
        <v>65</v>
      </c>
      <c r="Y8" s="23">
        <f aca="true" t="shared" si="6" ref="Y8:Y20">IF((W8=0),"",((X8/W8)*100))</f>
        <v>90.27777777777779</v>
      </c>
      <c r="Z8" s="22">
        <v>1</v>
      </c>
      <c r="AA8" s="23">
        <f aca="true" t="shared" si="7" ref="AA8:AA20">IF((W8=0),"",((Z8/W8)*100))</f>
        <v>1.3888888888888888</v>
      </c>
      <c r="AB8" s="22">
        <v>6</v>
      </c>
      <c r="AC8" s="23">
        <f aca="true" t="shared" si="8" ref="AC8:AC20">IF((W8=0),"",((AB8/W8)*100))</f>
        <v>8.333333333333332</v>
      </c>
      <c r="AD8" s="22"/>
      <c r="AE8" s="23">
        <f aca="true" t="shared" si="9" ref="AE8:AE20">IF((W8=0),"",((AD8/W8)*100))</f>
        <v>0</v>
      </c>
      <c r="AF8" s="24">
        <f aca="true" t="shared" si="10" ref="AF8:AF20">IF((G8=0),"",((M8/G8)*100))</f>
        <v>85.14891880864953</v>
      </c>
      <c r="AG8" s="24">
        <f aca="true" t="shared" si="11" ref="AG8:AG20">IF((J8=0),"",((M8/J8)*100))</f>
        <v>25.77259115186317</v>
      </c>
      <c r="AH8" s="24">
        <f aca="true" t="shared" si="12" ref="AH8:AH20">IF((M8=0),"",((((M8-Z8)-AB8)/M8)*100))</f>
        <v>99.91614758025874</v>
      </c>
      <c r="AI8" s="25">
        <f aca="true" t="shared" si="13" ref="AI8:AI20">IF((G8=0),"",((R8*6)/G8))</f>
        <v>14.714198286413708</v>
      </c>
      <c r="AJ8" s="25">
        <f aca="true" t="shared" si="14" ref="AJ8:AJ20">IF((K8=0),"",((K8/M8)*100))</f>
        <v>96.33445136559655</v>
      </c>
      <c r="AK8" s="25">
        <f aca="true" t="shared" si="15" ref="AK8:AK20">IF((L8=0),"",((L8/M8)*100))</f>
        <v>3.6655486344034496</v>
      </c>
      <c r="AL8" s="25">
        <f aca="true" t="shared" si="16" ref="AL8:AL20">IF((M8=0),"",((P8/M8)*100))</f>
        <v>27.4436990896023</v>
      </c>
      <c r="AM8" s="25">
        <f aca="true" t="shared" si="17" ref="AM8:AM20">IF((C8=0),"",((J8/C8/6)))</f>
        <v>138.42307692307693</v>
      </c>
    </row>
    <row r="9" spans="1:39" ht="12.75" customHeight="1">
      <c r="A9" s="15">
        <v>2</v>
      </c>
      <c r="B9" s="16" t="s">
        <v>40</v>
      </c>
      <c r="C9" s="17">
        <v>36</v>
      </c>
      <c r="D9" s="18">
        <v>79</v>
      </c>
      <c r="E9" s="18">
        <v>0</v>
      </c>
      <c r="F9" s="18">
        <v>1</v>
      </c>
      <c r="G9" s="18">
        <v>84</v>
      </c>
      <c r="H9" s="18">
        <v>84</v>
      </c>
      <c r="I9" s="19">
        <f t="shared" si="0"/>
        <v>0.3888888888888889</v>
      </c>
      <c r="J9" s="20">
        <f t="shared" si="1"/>
        <v>163</v>
      </c>
      <c r="K9" s="18">
        <v>52</v>
      </c>
      <c r="L9" s="18">
        <v>22</v>
      </c>
      <c r="M9" s="20">
        <f t="shared" si="2"/>
        <v>74</v>
      </c>
      <c r="N9" s="18"/>
      <c r="O9" s="18">
        <v>0</v>
      </c>
      <c r="P9" s="18">
        <v>0</v>
      </c>
      <c r="Q9" s="19">
        <f t="shared" si="3"/>
        <v>0.34259259259259256</v>
      </c>
      <c r="R9" s="18">
        <v>89</v>
      </c>
      <c r="S9" s="18">
        <v>7</v>
      </c>
      <c r="T9" s="18">
        <v>9</v>
      </c>
      <c r="U9" s="19">
        <f t="shared" si="4"/>
        <v>2.4722222222222223</v>
      </c>
      <c r="V9" s="19">
        <f aca="true" t="shared" si="18" ref="V9:V20">IF((C9=0),"",(S9/C9))</f>
        <v>0.19444444444444445</v>
      </c>
      <c r="W9" s="21">
        <f t="shared" si="5"/>
        <v>2</v>
      </c>
      <c r="X9" s="22">
        <v>2</v>
      </c>
      <c r="Y9" s="23">
        <f t="shared" si="6"/>
        <v>100</v>
      </c>
      <c r="Z9" s="22"/>
      <c r="AA9" s="23">
        <f t="shared" si="7"/>
        <v>0</v>
      </c>
      <c r="AB9" s="22"/>
      <c r="AC9" s="23">
        <f t="shared" si="8"/>
        <v>0</v>
      </c>
      <c r="AD9" s="22"/>
      <c r="AE9" s="23">
        <f t="shared" si="9"/>
        <v>0</v>
      </c>
      <c r="AF9" s="24">
        <f t="shared" si="10"/>
        <v>88.09523809523809</v>
      </c>
      <c r="AG9" s="24">
        <f t="shared" si="11"/>
        <v>45.39877300613497</v>
      </c>
      <c r="AH9" s="24">
        <f t="shared" si="12"/>
        <v>100</v>
      </c>
      <c r="AI9" s="25">
        <f t="shared" si="13"/>
        <v>6.357142857142857</v>
      </c>
      <c r="AJ9" s="25">
        <f t="shared" si="14"/>
        <v>70.27027027027027</v>
      </c>
      <c r="AK9" s="25">
        <f t="shared" si="15"/>
        <v>29.72972972972973</v>
      </c>
      <c r="AL9" s="25">
        <f t="shared" si="16"/>
        <v>0</v>
      </c>
      <c r="AM9" s="25">
        <f t="shared" si="17"/>
        <v>0.7546296296296297</v>
      </c>
    </row>
    <row r="10" spans="1:39" ht="12.75" customHeight="1">
      <c r="A10" s="15">
        <v>3</v>
      </c>
      <c r="B10" s="16" t="s">
        <v>41</v>
      </c>
      <c r="C10" s="17">
        <v>38</v>
      </c>
      <c r="D10" s="18">
        <v>1026</v>
      </c>
      <c r="E10" s="18">
        <v>3</v>
      </c>
      <c r="F10" s="18">
        <v>4</v>
      </c>
      <c r="G10" s="18">
        <v>547</v>
      </c>
      <c r="H10" s="18">
        <v>547</v>
      </c>
      <c r="I10" s="19">
        <f t="shared" si="0"/>
        <v>2.399122807017544</v>
      </c>
      <c r="J10" s="20">
        <f t="shared" si="1"/>
        <v>1573</v>
      </c>
      <c r="K10" s="18">
        <v>493</v>
      </c>
      <c r="L10" s="18">
        <v>4</v>
      </c>
      <c r="M10" s="20">
        <f t="shared" si="2"/>
        <v>497</v>
      </c>
      <c r="N10" s="18"/>
      <c r="O10" s="18">
        <v>2</v>
      </c>
      <c r="P10" s="18">
        <v>3</v>
      </c>
      <c r="Q10" s="19">
        <f t="shared" si="3"/>
        <v>2.179824561403509</v>
      </c>
      <c r="R10" s="18">
        <v>1076</v>
      </c>
      <c r="S10" s="18">
        <v>3</v>
      </c>
      <c r="T10" s="18">
        <v>5</v>
      </c>
      <c r="U10" s="19">
        <f t="shared" si="4"/>
        <v>28.31578947368421</v>
      </c>
      <c r="V10" s="19">
        <f t="shared" si="18"/>
        <v>0.07894736842105263</v>
      </c>
      <c r="W10" s="21">
        <f t="shared" si="5"/>
        <v>1</v>
      </c>
      <c r="X10" s="22">
        <v>1</v>
      </c>
      <c r="Y10" s="23">
        <f t="shared" si="6"/>
        <v>100</v>
      </c>
      <c r="Z10" s="22"/>
      <c r="AA10" s="23">
        <f t="shared" si="7"/>
        <v>0</v>
      </c>
      <c r="AB10" s="22"/>
      <c r="AC10" s="23">
        <f t="shared" si="8"/>
        <v>0</v>
      </c>
      <c r="AD10" s="22"/>
      <c r="AE10" s="23">
        <f t="shared" si="9"/>
        <v>0</v>
      </c>
      <c r="AF10" s="24">
        <f t="shared" si="10"/>
        <v>90.85923217550274</v>
      </c>
      <c r="AG10" s="24">
        <f t="shared" si="11"/>
        <v>31.595677050222505</v>
      </c>
      <c r="AH10" s="24">
        <f t="shared" si="12"/>
        <v>100</v>
      </c>
      <c r="AI10" s="25">
        <f t="shared" si="13"/>
        <v>11.80255941499086</v>
      </c>
      <c r="AJ10" s="25">
        <f t="shared" si="14"/>
        <v>99.19517102615694</v>
      </c>
      <c r="AK10" s="25">
        <f t="shared" si="15"/>
        <v>0.8048289738430584</v>
      </c>
      <c r="AL10" s="25">
        <f t="shared" si="16"/>
        <v>0.6036217303822937</v>
      </c>
      <c r="AM10" s="25">
        <f t="shared" si="17"/>
        <v>6.899122807017544</v>
      </c>
    </row>
    <row r="11" spans="1:39" ht="12.75" customHeight="1">
      <c r="A11" s="15">
        <v>4</v>
      </c>
      <c r="B11" s="16" t="s">
        <v>42</v>
      </c>
      <c r="C11" s="17">
        <v>29</v>
      </c>
      <c r="D11" s="18">
        <v>6</v>
      </c>
      <c r="E11" s="18">
        <v>0</v>
      </c>
      <c r="F11" s="18">
        <v>0</v>
      </c>
      <c r="G11" s="18">
        <v>85</v>
      </c>
      <c r="H11" s="18">
        <v>85</v>
      </c>
      <c r="I11" s="19">
        <f t="shared" si="0"/>
        <v>0.48850574712643674</v>
      </c>
      <c r="J11" s="20">
        <f t="shared" si="1"/>
        <v>91</v>
      </c>
      <c r="K11" s="18">
        <v>87</v>
      </c>
      <c r="L11" s="18">
        <v>2</v>
      </c>
      <c r="M11" s="20">
        <f t="shared" si="2"/>
        <v>89</v>
      </c>
      <c r="N11" s="18"/>
      <c r="O11" s="18">
        <v>0</v>
      </c>
      <c r="P11" s="18">
        <v>0</v>
      </c>
      <c r="Q11" s="19">
        <f t="shared" si="3"/>
        <v>0.5114942528735632</v>
      </c>
      <c r="R11" s="18">
        <v>2</v>
      </c>
      <c r="S11" s="18">
        <v>0</v>
      </c>
      <c r="T11" s="18">
        <v>0</v>
      </c>
      <c r="U11" s="19">
        <f t="shared" si="4"/>
        <v>0.06896551724137931</v>
      </c>
      <c r="V11" s="19">
        <f t="shared" si="18"/>
        <v>0</v>
      </c>
      <c r="W11" s="21">
        <f t="shared" si="5"/>
        <v>0</v>
      </c>
      <c r="X11" s="22"/>
      <c r="Y11" s="23">
        <f t="shared" si="6"/>
      </c>
      <c r="Z11" s="22"/>
      <c r="AA11" s="23">
        <f t="shared" si="7"/>
      </c>
      <c r="AB11" s="22"/>
      <c r="AC11" s="23">
        <f t="shared" si="8"/>
      </c>
      <c r="AD11" s="22"/>
      <c r="AE11" s="23">
        <f t="shared" si="9"/>
      </c>
      <c r="AF11" s="24">
        <f t="shared" si="10"/>
        <v>104.70588235294119</v>
      </c>
      <c r="AG11" s="24">
        <f t="shared" si="11"/>
        <v>97.8021978021978</v>
      </c>
      <c r="AH11" s="24">
        <f t="shared" si="12"/>
        <v>100</v>
      </c>
      <c r="AI11" s="25">
        <f t="shared" si="13"/>
        <v>0.1411764705882353</v>
      </c>
      <c r="AJ11" s="25">
        <f t="shared" si="14"/>
        <v>97.75280898876404</v>
      </c>
      <c r="AK11" s="25">
        <f t="shared" si="15"/>
        <v>2.247191011235955</v>
      </c>
      <c r="AL11" s="25">
        <f t="shared" si="16"/>
        <v>0</v>
      </c>
      <c r="AM11" s="25">
        <f t="shared" si="17"/>
        <v>0.5229885057471264</v>
      </c>
    </row>
    <row r="12" spans="1:39" ht="12.75" customHeight="1">
      <c r="A12" s="15">
        <v>5</v>
      </c>
      <c r="B12" s="26" t="s">
        <v>43</v>
      </c>
      <c r="C12" s="17">
        <v>14</v>
      </c>
      <c r="D12" s="18">
        <v>390</v>
      </c>
      <c r="E12" s="18">
        <v>1</v>
      </c>
      <c r="F12" s="18">
        <v>1</v>
      </c>
      <c r="G12" s="18">
        <v>286</v>
      </c>
      <c r="H12" s="18">
        <v>286</v>
      </c>
      <c r="I12" s="19">
        <f t="shared" si="0"/>
        <v>3.4047619047619047</v>
      </c>
      <c r="J12" s="20">
        <f t="shared" si="1"/>
        <v>676</v>
      </c>
      <c r="K12" s="18">
        <v>381</v>
      </c>
      <c r="L12" s="18">
        <v>7</v>
      </c>
      <c r="M12" s="20">
        <f t="shared" si="2"/>
        <v>388</v>
      </c>
      <c r="N12" s="18"/>
      <c r="O12" s="18">
        <v>2</v>
      </c>
      <c r="P12" s="18">
        <v>2</v>
      </c>
      <c r="Q12" s="19">
        <f t="shared" si="3"/>
        <v>4.6190476190476195</v>
      </c>
      <c r="R12" s="18">
        <v>288</v>
      </c>
      <c r="S12" s="18">
        <v>2</v>
      </c>
      <c r="T12" s="18">
        <v>2</v>
      </c>
      <c r="U12" s="19">
        <f t="shared" si="4"/>
        <v>20.571428571428573</v>
      </c>
      <c r="V12" s="19">
        <f t="shared" si="18"/>
        <v>0.14285714285714285</v>
      </c>
      <c r="W12" s="21">
        <f t="shared" si="5"/>
        <v>1</v>
      </c>
      <c r="X12" s="22">
        <v>1</v>
      </c>
      <c r="Y12" s="23">
        <f t="shared" si="6"/>
        <v>100</v>
      </c>
      <c r="Z12" s="22"/>
      <c r="AA12" s="23">
        <f t="shared" si="7"/>
        <v>0</v>
      </c>
      <c r="AB12" s="22"/>
      <c r="AC12" s="23">
        <f t="shared" si="8"/>
        <v>0</v>
      </c>
      <c r="AD12" s="22"/>
      <c r="AE12" s="23">
        <f t="shared" si="9"/>
        <v>0</v>
      </c>
      <c r="AF12" s="24">
        <f t="shared" si="10"/>
        <v>135.66433566433568</v>
      </c>
      <c r="AG12" s="24">
        <f t="shared" si="11"/>
        <v>57.396449704142015</v>
      </c>
      <c r="AH12" s="24">
        <f t="shared" si="12"/>
        <v>100</v>
      </c>
      <c r="AI12" s="25">
        <f t="shared" si="13"/>
        <v>6.041958041958042</v>
      </c>
      <c r="AJ12" s="25">
        <f t="shared" si="14"/>
        <v>98.19587628865979</v>
      </c>
      <c r="AK12" s="25">
        <f t="shared" si="15"/>
        <v>1.804123711340206</v>
      </c>
      <c r="AL12" s="25">
        <f t="shared" si="16"/>
        <v>0.5154639175257731</v>
      </c>
      <c r="AM12" s="25">
        <f t="shared" si="17"/>
        <v>8.047619047619047</v>
      </c>
    </row>
    <row r="13" spans="1:39" ht="12.75" customHeight="1">
      <c r="A13" s="15">
        <v>6</v>
      </c>
      <c r="B13" s="26" t="s">
        <v>44</v>
      </c>
      <c r="C13" s="17">
        <v>38</v>
      </c>
      <c r="D13" s="18">
        <v>162</v>
      </c>
      <c r="E13" s="18">
        <v>3</v>
      </c>
      <c r="F13" s="18">
        <v>4</v>
      </c>
      <c r="G13" s="18">
        <v>81</v>
      </c>
      <c r="H13" s="18">
        <v>2</v>
      </c>
      <c r="I13" s="19">
        <f t="shared" si="0"/>
        <v>0.3552631578947369</v>
      </c>
      <c r="J13" s="20">
        <f t="shared" si="1"/>
        <v>243</v>
      </c>
      <c r="K13" s="18">
        <v>90</v>
      </c>
      <c r="L13" s="18">
        <v>4</v>
      </c>
      <c r="M13" s="20">
        <f t="shared" si="2"/>
        <v>94</v>
      </c>
      <c r="N13" s="18"/>
      <c r="O13" s="18">
        <v>12</v>
      </c>
      <c r="P13" s="18">
        <v>13</v>
      </c>
      <c r="Q13" s="19">
        <f t="shared" si="3"/>
        <v>0.41228070175438597</v>
      </c>
      <c r="R13" s="18">
        <v>149</v>
      </c>
      <c r="S13" s="18">
        <v>8</v>
      </c>
      <c r="T13" s="18">
        <v>9</v>
      </c>
      <c r="U13" s="19">
        <f t="shared" si="4"/>
        <v>3.9210526315789473</v>
      </c>
      <c r="V13" s="19">
        <f t="shared" si="18"/>
        <v>0.21052631578947367</v>
      </c>
      <c r="W13" s="21">
        <f t="shared" si="5"/>
        <v>4</v>
      </c>
      <c r="X13" s="22">
        <v>4</v>
      </c>
      <c r="Y13" s="23">
        <f t="shared" si="6"/>
        <v>100</v>
      </c>
      <c r="Z13" s="22"/>
      <c r="AA13" s="23">
        <f t="shared" si="7"/>
        <v>0</v>
      </c>
      <c r="AB13" s="22"/>
      <c r="AC13" s="23">
        <f t="shared" si="8"/>
        <v>0</v>
      </c>
      <c r="AD13" s="22"/>
      <c r="AE13" s="23">
        <f t="shared" si="9"/>
        <v>0</v>
      </c>
      <c r="AF13" s="24">
        <f t="shared" si="10"/>
        <v>116.0493827160494</v>
      </c>
      <c r="AG13" s="24">
        <f t="shared" si="11"/>
        <v>38.68312757201646</v>
      </c>
      <c r="AH13" s="24">
        <f t="shared" si="12"/>
        <v>100</v>
      </c>
      <c r="AI13" s="25">
        <f t="shared" si="13"/>
        <v>11.037037037037036</v>
      </c>
      <c r="AJ13" s="25">
        <f t="shared" si="14"/>
        <v>95.74468085106383</v>
      </c>
      <c r="AK13" s="25">
        <f t="shared" si="15"/>
        <v>4.25531914893617</v>
      </c>
      <c r="AL13" s="25">
        <f t="shared" si="16"/>
        <v>13.829787234042554</v>
      </c>
      <c r="AM13" s="25">
        <f t="shared" si="17"/>
        <v>1.0657894736842104</v>
      </c>
    </row>
    <row r="14" spans="1:39" s="32" customFormat="1" ht="12.75" customHeight="1">
      <c r="A14" s="27" t="s">
        <v>45</v>
      </c>
      <c r="B14" s="27"/>
      <c r="C14" s="28">
        <v>39</v>
      </c>
      <c r="D14" s="29">
        <f>SUM(D8:D13)</f>
        <v>24250</v>
      </c>
      <c r="E14" s="29">
        <f>SUM(E8:E13)</f>
        <v>1182</v>
      </c>
      <c r="F14" s="29">
        <f>SUM(F8:F13)</f>
        <v>1236</v>
      </c>
      <c r="G14" s="29">
        <f>SUM(G8:G13)</f>
        <v>10887</v>
      </c>
      <c r="H14" s="29">
        <f>SUM(H8:H13)</f>
        <v>10719</v>
      </c>
      <c r="I14" s="19">
        <f t="shared" si="0"/>
        <v>46.52564102564102</v>
      </c>
      <c r="J14" s="20">
        <f>D14+G14</f>
        <v>35137</v>
      </c>
      <c r="K14" s="29">
        <f>SUM(K8:K13)</f>
        <v>9145</v>
      </c>
      <c r="L14" s="29">
        <f>SUM(L8:L13)</f>
        <v>345</v>
      </c>
      <c r="M14" s="20">
        <f>K14+L14</f>
        <v>9490</v>
      </c>
      <c r="N14" s="29">
        <f>SUM(N8:N13)</f>
        <v>0</v>
      </c>
      <c r="O14" s="29">
        <f>SUM(O8:O13)</f>
        <v>2245</v>
      </c>
      <c r="P14" s="29">
        <f>SUM(P8:P13)</f>
        <v>2309</v>
      </c>
      <c r="Q14" s="19">
        <f t="shared" si="3"/>
        <v>40.55555555555556</v>
      </c>
      <c r="R14" s="29">
        <f>SUM(R8:R13)</f>
        <v>25647</v>
      </c>
      <c r="S14" s="29">
        <f>SUM(S8:S13)</f>
        <v>2016</v>
      </c>
      <c r="T14" s="29">
        <f>SUM(T8:T13)</f>
        <v>2109</v>
      </c>
      <c r="U14" s="19">
        <f>IF((C14=0),"",(R14/C14))</f>
        <v>657.6153846153846</v>
      </c>
      <c r="V14" s="19">
        <f t="shared" si="18"/>
        <v>51.69230769230769</v>
      </c>
      <c r="W14" s="29">
        <f>SUM(W8:W13)</f>
        <v>80</v>
      </c>
      <c r="X14" s="29">
        <f>SUM(X8:X13)</f>
        <v>73</v>
      </c>
      <c r="Y14" s="30">
        <f>IF((W14=0),"",((X14/W14)*100))</f>
        <v>91.25</v>
      </c>
      <c r="Z14" s="29">
        <f>SUM(Z8:Z13)</f>
        <v>1</v>
      </c>
      <c r="AA14" s="30">
        <f>IF((W14=0),"",((Z14/W14)*100))</f>
        <v>1.25</v>
      </c>
      <c r="AB14" s="29">
        <f>SUM(AB8:AB13)</f>
        <v>6</v>
      </c>
      <c r="AC14" s="30">
        <f>IF((W14=0),"",((AB14/W14)*100))</f>
        <v>7.5</v>
      </c>
      <c r="AD14" s="29">
        <f>SUM(AD8:AD13)</f>
        <v>0</v>
      </c>
      <c r="AE14" s="31">
        <f>IF((W14=0),"",((AD14/W14)*100))</f>
        <v>0</v>
      </c>
      <c r="AF14" s="19">
        <f>IF((G14=0),"",((M14/G14)*100))</f>
        <v>87.16818223569395</v>
      </c>
      <c r="AG14" s="19">
        <f>IF((J14=0),"",((M14/J14)*100))</f>
        <v>27.00856646839514</v>
      </c>
      <c r="AH14" s="19">
        <f>IF((M14=0),"",((((M14-Z14)-AB14)/M14)*100))</f>
        <v>99.92623814541622</v>
      </c>
      <c r="AI14" s="30">
        <f t="shared" si="13"/>
        <v>14.134472306420502</v>
      </c>
      <c r="AJ14" s="30">
        <f>IF((K14=0),"",((K14/M14)*100))</f>
        <v>96.36459430979978</v>
      </c>
      <c r="AK14" s="30">
        <f>IF((L14=0),"",((L14/M14)*100))</f>
        <v>3.6354056902002108</v>
      </c>
      <c r="AL14" s="30">
        <f>IF((M14=0),"",((P14/M14)*100))</f>
        <v>24.330874604847207</v>
      </c>
      <c r="AM14" s="30">
        <f t="shared" si="17"/>
        <v>150.15811965811966</v>
      </c>
    </row>
    <row r="15" spans="1:39" ht="12.75" customHeight="1">
      <c r="A15" s="15">
        <v>7</v>
      </c>
      <c r="B15" s="16" t="s">
        <v>46</v>
      </c>
      <c r="C15" s="17">
        <v>1</v>
      </c>
      <c r="D15" s="18">
        <v>0</v>
      </c>
      <c r="E15" s="18">
        <v>0</v>
      </c>
      <c r="F15" s="18">
        <v>0</v>
      </c>
      <c r="G15" s="18"/>
      <c r="H15" s="18"/>
      <c r="I15" s="19">
        <f t="shared" si="0"/>
        <v>0</v>
      </c>
      <c r="J15" s="20">
        <f t="shared" si="1"/>
        <v>0</v>
      </c>
      <c r="K15" s="18"/>
      <c r="L15" s="18"/>
      <c r="M15" s="20">
        <f t="shared" si="2"/>
        <v>0</v>
      </c>
      <c r="N15" s="18"/>
      <c r="O15" s="18"/>
      <c r="P15" s="18"/>
      <c r="Q15" s="19">
        <f t="shared" si="3"/>
        <v>0</v>
      </c>
      <c r="R15" s="18"/>
      <c r="S15" s="18"/>
      <c r="T15" s="18"/>
      <c r="U15" s="19">
        <f t="shared" si="4"/>
        <v>0</v>
      </c>
      <c r="V15" s="19">
        <f t="shared" si="18"/>
        <v>0</v>
      </c>
      <c r="W15" s="21">
        <f>X15+Z15+AB15+AD15</f>
        <v>0</v>
      </c>
      <c r="X15" s="22"/>
      <c r="Y15" s="23">
        <f t="shared" si="6"/>
      </c>
      <c r="Z15" s="22"/>
      <c r="AA15" s="23">
        <f t="shared" si="7"/>
      </c>
      <c r="AB15" s="22"/>
      <c r="AC15" s="23">
        <f t="shared" si="8"/>
      </c>
      <c r="AD15" s="22"/>
      <c r="AE15" s="23">
        <f t="shared" si="9"/>
      </c>
      <c r="AF15" s="24">
        <f t="shared" si="10"/>
      </c>
      <c r="AG15" s="24">
        <f t="shared" si="11"/>
      </c>
      <c r="AH15" s="24">
        <f t="shared" si="12"/>
      </c>
      <c r="AI15" s="25">
        <f t="shared" si="13"/>
      </c>
      <c r="AJ15" s="25">
        <f t="shared" si="14"/>
      </c>
      <c r="AK15" s="25">
        <f t="shared" si="15"/>
      </c>
      <c r="AL15" s="25">
        <f t="shared" si="16"/>
      </c>
      <c r="AM15" s="25">
        <f t="shared" si="17"/>
        <v>0</v>
      </c>
    </row>
    <row r="16" spans="1:39" ht="12.75" customHeight="1">
      <c r="A16" s="15">
        <v>8</v>
      </c>
      <c r="B16" s="16" t="s">
        <v>47</v>
      </c>
      <c r="C16" s="17">
        <v>1</v>
      </c>
      <c r="D16" s="18">
        <v>0</v>
      </c>
      <c r="E16" s="18">
        <v>0</v>
      </c>
      <c r="F16" s="18">
        <v>0</v>
      </c>
      <c r="G16" s="18"/>
      <c r="H16" s="18"/>
      <c r="I16" s="19">
        <f t="shared" si="0"/>
        <v>0</v>
      </c>
      <c r="J16" s="20">
        <f t="shared" si="1"/>
        <v>0</v>
      </c>
      <c r="K16" s="18"/>
      <c r="L16" s="18"/>
      <c r="M16" s="20">
        <f t="shared" si="2"/>
        <v>0</v>
      </c>
      <c r="N16" s="18"/>
      <c r="O16" s="18"/>
      <c r="P16" s="18"/>
      <c r="Q16" s="19">
        <f t="shared" si="3"/>
        <v>0</v>
      </c>
      <c r="R16" s="18"/>
      <c r="S16" s="18"/>
      <c r="T16" s="18"/>
      <c r="U16" s="19">
        <f t="shared" si="4"/>
        <v>0</v>
      </c>
      <c r="V16" s="19">
        <f t="shared" si="18"/>
        <v>0</v>
      </c>
      <c r="W16" s="21">
        <f>X16+Z16+AB16+AD16</f>
        <v>0</v>
      </c>
      <c r="X16" s="22"/>
      <c r="Y16" s="23">
        <f t="shared" si="6"/>
      </c>
      <c r="Z16" s="22"/>
      <c r="AA16" s="23">
        <f t="shared" si="7"/>
      </c>
      <c r="AB16" s="22"/>
      <c r="AC16" s="23">
        <f t="shared" si="8"/>
      </c>
      <c r="AD16" s="22"/>
      <c r="AE16" s="23">
        <f t="shared" si="9"/>
      </c>
      <c r="AF16" s="24">
        <f t="shared" si="10"/>
      </c>
      <c r="AG16" s="24">
        <f t="shared" si="11"/>
      </c>
      <c r="AH16" s="24">
        <f t="shared" si="12"/>
      </c>
      <c r="AI16" s="25">
        <f t="shared" si="13"/>
      </c>
      <c r="AJ16" s="25">
        <f t="shared" si="14"/>
      </c>
      <c r="AK16" s="25">
        <f t="shared" si="15"/>
      </c>
      <c r="AL16" s="25">
        <f t="shared" si="16"/>
      </c>
      <c r="AM16" s="25">
        <f t="shared" si="17"/>
        <v>0</v>
      </c>
    </row>
    <row r="17" spans="1:39" ht="12.75" customHeight="1">
      <c r="A17" s="15">
        <v>9</v>
      </c>
      <c r="B17" s="16" t="s">
        <v>48</v>
      </c>
      <c r="C17" s="17">
        <v>12</v>
      </c>
      <c r="D17" s="18">
        <v>12</v>
      </c>
      <c r="E17" s="18">
        <v>0</v>
      </c>
      <c r="F17" s="18">
        <v>0</v>
      </c>
      <c r="G17" s="18">
        <v>45</v>
      </c>
      <c r="H17" s="18">
        <v>45</v>
      </c>
      <c r="I17" s="19">
        <f t="shared" si="0"/>
        <v>0.625</v>
      </c>
      <c r="J17" s="20">
        <f>D17+G17</f>
        <v>57</v>
      </c>
      <c r="K17" s="18">
        <v>45</v>
      </c>
      <c r="L17" s="18">
        <v>0</v>
      </c>
      <c r="M17" s="20">
        <f>K17+L17</f>
        <v>45</v>
      </c>
      <c r="N17" s="18"/>
      <c r="O17" s="18">
        <v>0</v>
      </c>
      <c r="P17" s="18">
        <v>0</v>
      </c>
      <c r="Q17" s="19">
        <f t="shared" si="3"/>
        <v>0.625</v>
      </c>
      <c r="R17" s="18">
        <v>12</v>
      </c>
      <c r="S17" s="18">
        <v>0</v>
      </c>
      <c r="T17" s="18">
        <v>0</v>
      </c>
      <c r="U17" s="19">
        <f>IF((C17=0),"",(R17/C17))</f>
        <v>1</v>
      </c>
      <c r="V17" s="19">
        <f>IF((C17=0),"",(S17/C17))</f>
        <v>0</v>
      </c>
      <c r="W17" s="21">
        <f>X17+Z17+AB17+AD17</f>
        <v>0</v>
      </c>
      <c r="X17" s="22"/>
      <c r="Y17" s="23">
        <f>IF((W17=0),"",((X17/W17)*100))</f>
      </c>
      <c r="Z17" s="22"/>
      <c r="AA17" s="23">
        <f>IF((W17=0),"",((Z17/W17)*100))</f>
      </c>
      <c r="AB17" s="22"/>
      <c r="AC17" s="23">
        <f>IF((W17=0),"",((AB17/W17)*100))</f>
      </c>
      <c r="AD17" s="22"/>
      <c r="AE17" s="23">
        <f>IF((W17=0),"",((AD17/W17)*100))</f>
      </c>
      <c r="AF17" s="24">
        <f>IF((G17=0),"",((M17/G17)*100))</f>
        <v>100</v>
      </c>
      <c r="AG17" s="24">
        <f>IF((J17=0),"",((M17/J17)*100))</f>
        <v>78.94736842105263</v>
      </c>
      <c r="AH17" s="24">
        <f>IF((M17=0),"",((((M17-Z17)-AB17)/M17)*100))</f>
        <v>100</v>
      </c>
      <c r="AI17" s="25">
        <f t="shared" si="13"/>
        <v>1.6</v>
      </c>
      <c r="AJ17" s="25">
        <f>IF((K17=0),"",((K17/M17)*100))</f>
        <v>100</v>
      </c>
      <c r="AK17" s="25">
        <f>IF((L17=0),"",((L17/M17)*100))</f>
      </c>
      <c r="AL17" s="25">
        <f>IF((M17=0),"",((P17/M17)*100))</f>
        <v>0</v>
      </c>
      <c r="AM17" s="25">
        <f t="shared" si="17"/>
        <v>0.7916666666666666</v>
      </c>
    </row>
    <row r="18" spans="1:39" ht="12.75" customHeight="1">
      <c r="A18" s="15">
        <v>10</v>
      </c>
      <c r="B18" s="33" t="s">
        <v>49</v>
      </c>
      <c r="C18" s="17">
        <v>1</v>
      </c>
      <c r="D18" s="18">
        <v>0</v>
      </c>
      <c r="E18" s="18">
        <v>0</v>
      </c>
      <c r="F18" s="18">
        <v>0</v>
      </c>
      <c r="G18" s="18">
        <v>1</v>
      </c>
      <c r="H18" s="18">
        <v>1</v>
      </c>
      <c r="I18" s="19">
        <f t="shared" si="0"/>
        <v>0.16666666666666666</v>
      </c>
      <c r="J18" s="20">
        <f t="shared" si="1"/>
        <v>1</v>
      </c>
      <c r="K18" s="18">
        <v>1</v>
      </c>
      <c r="L18" s="18">
        <v>0</v>
      </c>
      <c r="M18" s="20">
        <f t="shared" si="2"/>
        <v>1</v>
      </c>
      <c r="N18" s="18"/>
      <c r="O18" s="18">
        <v>0</v>
      </c>
      <c r="P18" s="18">
        <v>0</v>
      </c>
      <c r="Q18" s="19">
        <f t="shared" si="3"/>
        <v>0.16666666666666666</v>
      </c>
      <c r="R18" s="18">
        <v>0</v>
      </c>
      <c r="S18" s="18">
        <v>0</v>
      </c>
      <c r="T18" s="18">
        <v>0</v>
      </c>
      <c r="U18" s="19">
        <f t="shared" si="4"/>
        <v>0</v>
      </c>
      <c r="V18" s="19">
        <f t="shared" si="18"/>
        <v>0</v>
      </c>
      <c r="W18" s="21">
        <f>X18+Z18+AB18+AD18</f>
        <v>0</v>
      </c>
      <c r="X18" s="22"/>
      <c r="Y18" s="23">
        <f t="shared" si="6"/>
      </c>
      <c r="Z18" s="22"/>
      <c r="AA18" s="23">
        <f t="shared" si="7"/>
      </c>
      <c r="AB18" s="22"/>
      <c r="AC18" s="23">
        <f t="shared" si="8"/>
      </c>
      <c r="AD18" s="22"/>
      <c r="AE18" s="23">
        <f t="shared" si="9"/>
      </c>
      <c r="AF18" s="24">
        <f t="shared" si="10"/>
        <v>100</v>
      </c>
      <c r="AG18" s="24">
        <f t="shared" si="11"/>
        <v>100</v>
      </c>
      <c r="AH18" s="24">
        <f t="shared" si="12"/>
        <v>100</v>
      </c>
      <c r="AI18" s="25">
        <f t="shared" si="13"/>
        <v>0</v>
      </c>
      <c r="AJ18" s="25">
        <f t="shared" si="14"/>
        <v>100</v>
      </c>
      <c r="AK18" s="25">
        <f t="shared" si="15"/>
      </c>
      <c r="AL18" s="25">
        <f t="shared" si="16"/>
        <v>0</v>
      </c>
      <c r="AM18" s="25">
        <f t="shared" si="17"/>
        <v>0.16666666666666666</v>
      </c>
    </row>
    <row r="19" spans="1:39" s="32" customFormat="1" ht="12.75" customHeight="1">
      <c r="A19" s="34" t="s">
        <v>50</v>
      </c>
      <c r="B19" s="34"/>
      <c r="C19" s="35">
        <v>12</v>
      </c>
      <c r="D19" s="29">
        <f>SUM(D15:D18)</f>
        <v>12</v>
      </c>
      <c r="E19" s="29">
        <f>SUM(E15:E18)</f>
        <v>0</v>
      </c>
      <c r="F19" s="29">
        <f>SUM(F15:F18)</f>
        <v>0</v>
      </c>
      <c r="G19" s="29">
        <f>SUM(G15:G18)</f>
        <v>46</v>
      </c>
      <c r="H19" s="29">
        <f>SUM(H15:H18)</f>
        <v>46</v>
      </c>
      <c r="I19" s="19">
        <f t="shared" si="0"/>
        <v>0.638888888888889</v>
      </c>
      <c r="J19" s="20">
        <f t="shared" si="1"/>
        <v>58</v>
      </c>
      <c r="K19" s="29">
        <f>SUM(K15:K18)</f>
        <v>46</v>
      </c>
      <c r="L19" s="29">
        <f>SUM(L15:L18)</f>
        <v>0</v>
      </c>
      <c r="M19" s="20">
        <f t="shared" si="2"/>
        <v>46</v>
      </c>
      <c r="N19" s="29">
        <f>SUM(N15:N18)</f>
        <v>0</v>
      </c>
      <c r="O19" s="29">
        <f>SUM(O15:O18)</f>
        <v>0</v>
      </c>
      <c r="P19" s="29">
        <f>SUM(P15:P18)</f>
        <v>0</v>
      </c>
      <c r="Q19" s="19">
        <f t="shared" si="3"/>
        <v>0.638888888888889</v>
      </c>
      <c r="R19" s="29">
        <f>SUM(R15:R18)</f>
        <v>12</v>
      </c>
      <c r="S19" s="29">
        <f>SUM(S15:S18)</f>
        <v>0</v>
      </c>
      <c r="T19" s="29">
        <f>SUM(T15:T18)</f>
        <v>0</v>
      </c>
      <c r="U19" s="19">
        <f t="shared" si="4"/>
        <v>1</v>
      </c>
      <c r="V19" s="19">
        <f t="shared" si="18"/>
        <v>0</v>
      </c>
      <c r="W19" s="29">
        <f>SUM(W15:W18)</f>
        <v>0</v>
      </c>
      <c r="X19" s="29">
        <f>SUM(X15:X18)</f>
        <v>0</v>
      </c>
      <c r="Y19" s="30">
        <f t="shared" si="6"/>
      </c>
      <c r="Z19" s="29">
        <f>SUM(Z15:Z18)</f>
        <v>0</v>
      </c>
      <c r="AA19" s="30">
        <f t="shared" si="7"/>
      </c>
      <c r="AB19" s="29">
        <f>SUM(AB15:AB18)</f>
        <v>0</v>
      </c>
      <c r="AC19" s="30">
        <f t="shared" si="8"/>
      </c>
      <c r="AD19" s="29">
        <f>SUM(AD15:AD18)</f>
        <v>0</v>
      </c>
      <c r="AE19" s="31">
        <f t="shared" si="9"/>
      </c>
      <c r="AF19" s="19">
        <f t="shared" si="10"/>
        <v>100</v>
      </c>
      <c r="AG19" s="19">
        <f t="shared" si="11"/>
        <v>79.3103448275862</v>
      </c>
      <c r="AH19" s="19">
        <f t="shared" si="12"/>
        <v>100</v>
      </c>
      <c r="AI19" s="30">
        <f t="shared" si="13"/>
        <v>1.565217391304348</v>
      </c>
      <c r="AJ19" s="30">
        <f t="shared" si="14"/>
        <v>100</v>
      </c>
      <c r="AK19" s="30">
        <f t="shared" si="15"/>
      </c>
      <c r="AL19" s="30">
        <f t="shared" si="16"/>
        <v>0</v>
      </c>
      <c r="AM19" s="30">
        <f t="shared" si="17"/>
        <v>0.8055555555555555</v>
      </c>
    </row>
    <row r="20" spans="1:39" s="32" customFormat="1" ht="12.75" customHeight="1">
      <c r="A20" s="27" t="s">
        <v>51</v>
      </c>
      <c r="B20" s="27"/>
      <c r="C20" s="35">
        <v>39</v>
      </c>
      <c r="D20" s="36">
        <f>SUM(D14,D19)</f>
        <v>24262</v>
      </c>
      <c r="E20" s="36">
        <f>SUM(E14,E19)</f>
        <v>1182</v>
      </c>
      <c r="F20" s="36">
        <f>SUM(F14,F19)</f>
        <v>1236</v>
      </c>
      <c r="G20" s="36">
        <f>SUM(G14,G19)</f>
        <v>10933</v>
      </c>
      <c r="H20" s="36">
        <f>SUM(H14,H19)</f>
        <v>10765</v>
      </c>
      <c r="I20" s="37">
        <f t="shared" si="0"/>
        <v>46.72222222222222</v>
      </c>
      <c r="J20" s="38">
        <f t="shared" si="1"/>
        <v>35195</v>
      </c>
      <c r="K20" s="36">
        <f>SUM(K14,K19)</f>
        <v>9191</v>
      </c>
      <c r="L20" s="36">
        <f>SUM(L14,L19)</f>
        <v>345</v>
      </c>
      <c r="M20" s="38">
        <f t="shared" si="2"/>
        <v>9536</v>
      </c>
      <c r="N20" s="36">
        <f>SUM(N14,N19)</f>
        <v>0</v>
      </c>
      <c r="O20" s="36">
        <f>SUM(O14,O19)</f>
        <v>2245</v>
      </c>
      <c r="P20" s="36">
        <f>SUM(P14,P19)</f>
        <v>2309</v>
      </c>
      <c r="Q20" s="37">
        <f t="shared" si="3"/>
        <v>40.75213675213676</v>
      </c>
      <c r="R20" s="36">
        <f>SUM(R14,R19)</f>
        <v>25659</v>
      </c>
      <c r="S20" s="36">
        <f>SUM(S14,S19)</f>
        <v>2016</v>
      </c>
      <c r="T20" s="36">
        <f>SUM(T14,T19)</f>
        <v>2109</v>
      </c>
      <c r="U20" s="37">
        <f t="shared" si="4"/>
        <v>657.9230769230769</v>
      </c>
      <c r="V20" s="37">
        <f t="shared" si="18"/>
        <v>51.69230769230769</v>
      </c>
      <c r="W20" s="36">
        <f>SUM(W14,W19)</f>
        <v>80</v>
      </c>
      <c r="X20" s="36">
        <f>SUM(X14,X19)</f>
        <v>73</v>
      </c>
      <c r="Y20" s="39">
        <f t="shared" si="6"/>
        <v>91.25</v>
      </c>
      <c r="Z20" s="36">
        <f>SUM(Z14,Z19)</f>
        <v>1</v>
      </c>
      <c r="AA20" s="39">
        <f t="shared" si="7"/>
        <v>1.25</v>
      </c>
      <c r="AB20" s="36">
        <f>SUM(AB14,AB19)</f>
        <v>6</v>
      </c>
      <c r="AC20" s="39">
        <f t="shared" si="8"/>
        <v>7.5</v>
      </c>
      <c r="AD20" s="36">
        <f>SUM(AD14,AD19)</f>
        <v>0</v>
      </c>
      <c r="AE20" s="40">
        <f t="shared" si="9"/>
        <v>0</v>
      </c>
      <c r="AF20" s="37">
        <f t="shared" si="10"/>
        <v>87.22217140766487</v>
      </c>
      <c r="AG20" s="37">
        <f t="shared" si="11"/>
        <v>27.09475777809348</v>
      </c>
      <c r="AH20" s="37">
        <f t="shared" si="12"/>
        <v>99.92659395973155</v>
      </c>
      <c r="AI20" s="41">
        <f t="shared" si="13"/>
        <v>14.08158785328821</v>
      </c>
      <c r="AJ20" s="39">
        <f t="shared" si="14"/>
        <v>96.38213087248322</v>
      </c>
      <c r="AK20" s="39">
        <f t="shared" si="15"/>
        <v>3.6178691275167782</v>
      </c>
      <c r="AL20" s="39">
        <f t="shared" si="16"/>
        <v>24.213506711409398</v>
      </c>
      <c r="AM20" s="39">
        <f t="shared" si="17"/>
        <v>150.4059829059829</v>
      </c>
    </row>
    <row r="24" spans="1:38" ht="21.75" customHeight="1">
      <c r="A24" s="9" t="s">
        <v>2</v>
      </c>
      <c r="B24" s="9" t="s">
        <v>3</v>
      </c>
      <c r="C24" s="9" t="s">
        <v>4</v>
      </c>
      <c r="D24" s="9" t="s">
        <v>5</v>
      </c>
      <c r="E24" s="9"/>
      <c r="F24" s="9"/>
      <c r="G24" s="9" t="s">
        <v>6</v>
      </c>
      <c r="H24" s="9"/>
      <c r="I24" s="9" t="s">
        <v>7</v>
      </c>
      <c r="J24" s="10" t="s">
        <v>8</v>
      </c>
      <c r="K24" s="11" t="s">
        <v>9</v>
      </c>
      <c r="L24" s="11"/>
      <c r="M24" s="11"/>
      <c r="N24" s="11"/>
      <c r="O24" s="11"/>
      <c r="P24" s="11"/>
      <c r="Q24" s="9" t="s">
        <v>10</v>
      </c>
      <c r="R24" s="11" t="s">
        <v>11</v>
      </c>
      <c r="S24" s="11"/>
      <c r="T24" s="11"/>
      <c r="U24" s="12" t="s">
        <v>12</v>
      </c>
      <c r="V24" s="12"/>
      <c r="W24" s="9" t="s">
        <v>13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8"/>
      <c r="AK24" s="8"/>
      <c r="AL24" s="8"/>
    </row>
    <row r="25" spans="1:39" ht="21.75" customHeight="1">
      <c r="A25" s="9"/>
      <c r="B25" s="9"/>
      <c r="C25" s="9"/>
      <c r="D25" s="9" t="s">
        <v>14</v>
      </c>
      <c r="E25" s="9" t="s">
        <v>15</v>
      </c>
      <c r="F25" s="9" t="s">
        <v>16</v>
      </c>
      <c r="G25" s="9" t="s">
        <v>14</v>
      </c>
      <c r="H25" s="9" t="s">
        <v>17</v>
      </c>
      <c r="I25" s="9"/>
      <c r="J25" s="10"/>
      <c r="K25" s="9" t="s">
        <v>18</v>
      </c>
      <c r="L25" s="11" t="s">
        <v>19</v>
      </c>
      <c r="M25" s="11" t="s">
        <v>20</v>
      </c>
      <c r="N25" s="11" t="s">
        <v>21</v>
      </c>
      <c r="O25" s="9" t="s">
        <v>15</v>
      </c>
      <c r="P25" s="9" t="s">
        <v>16</v>
      </c>
      <c r="Q25" s="9"/>
      <c r="R25" s="11" t="s">
        <v>22</v>
      </c>
      <c r="S25" s="9" t="s">
        <v>15</v>
      </c>
      <c r="T25" s="10" t="s">
        <v>16</v>
      </c>
      <c r="U25" s="11" t="s">
        <v>14</v>
      </c>
      <c r="V25" s="11" t="s">
        <v>23</v>
      </c>
      <c r="W25" s="13" t="s">
        <v>24</v>
      </c>
      <c r="X25" s="12" t="s">
        <v>25</v>
      </c>
      <c r="Y25" s="12"/>
      <c r="Z25" s="12" t="s">
        <v>26</v>
      </c>
      <c r="AA25" s="12"/>
      <c r="AB25" s="12" t="s">
        <v>27</v>
      </c>
      <c r="AC25" s="12"/>
      <c r="AD25" s="12" t="s">
        <v>28</v>
      </c>
      <c r="AE25" s="12"/>
      <c r="AF25" s="9" t="s">
        <v>29</v>
      </c>
      <c r="AG25" s="11" t="s">
        <v>30</v>
      </c>
      <c r="AH25" s="9" t="s">
        <v>31</v>
      </c>
      <c r="AI25" s="14" t="s">
        <v>32</v>
      </c>
      <c r="AJ25" s="11" t="s">
        <v>33</v>
      </c>
      <c r="AK25" s="11" t="s">
        <v>34</v>
      </c>
      <c r="AL25" s="11" t="s">
        <v>35</v>
      </c>
      <c r="AM25" s="9" t="s">
        <v>36</v>
      </c>
    </row>
    <row r="26" spans="1:39" ht="66" customHeight="1">
      <c r="A26" s="9"/>
      <c r="B26" s="9"/>
      <c r="C26" s="9"/>
      <c r="D26" s="9"/>
      <c r="E26" s="9"/>
      <c r="F26" s="9"/>
      <c r="G26" s="9"/>
      <c r="H26" s="9"/>
      <c r="I26" s="9"/>
      <c r="J26" s="10"/>
      <c r="K26" s="9"/>
      <c r="L26" s="11"/>
      <c r="M26" s="11"/>
      <c r="N26" s="11"/>
      <c r="O26" s="9"/>
      <c r="P26" s="9"/>
      <c r="Q26" s="9"/>
      <c r="R26" s="11"/>
      <c r="S26" s="9"/>
      <c r="T26" s="10"/>
      <c r="U26" s="11"/>
      <c r="V26" s="11"/>
      <c r="W26" s="13"/>
      <c r="X26" s="12" t="s">
        <v>37</v>
      </c>
      <c r="Y26" s="12" t="s">
        <v>38</v>
      </c>
      <c r="Z26" s="12" t="s">
        <v>37</v>
      </c>
      <c r="AA26" s="12" t="s">
        <v>38</v>
      </c>
      <c r="AB26" s="12" t="s">
        <v>37</v>
      </c>
      <c r="AC26" s="12" t="s">
        <v>38</v>
      </c>
      <c r="AD26" s="12" t="s">
        <v>37</v>
      </c>
      <c r="AE26" s="12" t="s">
        <v>38</v>
      </c>
      <c r="AF26" s="9"/>
      <c r="AG26" s="11"/>
      <c r="AH26" s="12" t="s">
        <v>38</v>
      </c>
      <c r="AI26" s="14"/>
      <c r="AJ26" s="11"/>
      <c r="AK26" s="11"/>
      <c r="AL26" s="11"/>
      <c r="AM26" s="9"/>
    </row>
    <row r="27" spans="1:39" ht="12.75" customHeight="1">
      <c r="A27" s="15">
        <v>1</v>
      </c>
      <c r="B27" s="16" t="s">
        <v>52</v>
      </c>
      <c r="C27" s="17">
        <v>1</v>
      </c>
      <c r="D27" s="17">
        <v>0</v>
      </c>
      <c r="E27" s="17">
        <v>0</v>
      </c>
      <c r="F27" s="17">
        <v>0</v>
      </c>
      <c r="G27" s="17"/>
      <c r="H27" s="17"/>
      <c r="I27" s="42">
        <f>IF((C27=0),"",((G27/C27)/6))</f>
        <v>0</v>
      </c>
      <c r="J27" s="43">
        <f>D27+G27</f>
        <v>0</v>
      </c>
      <c r="K27" s="17"/>
      <c r="L27" s="17"/>
      <c r="M27" s="43">
        <f>K27+L27</f>
        <v>0</v>
      </c>
      <c r="N27" s="17"/>
      <c r="O27" s="17"/>
      <c r="P27" s="17"/>
      <c r="Q27" s="42">
        <f>IF((C27=0),"",((M27/C27)/6))</f>
        <v>0</v>
      </c>
      <c r="R27" s="17"/>
      <c r="S27" s="17"/>
      <c r="T27" s="17"/>
      <c r="U27" s="42">
        <f>IF((C27=0),"",(R27/C27))</f>
        <v>0</v>
      </c>
      <c r="V27" s="42">
        <f>IF((C27=0),"",(S27/C27))</f>
        <v>0</v>
      </c>
      <c r="W27" s="44">
        <f>X27+Z27+AB27+AD27</f>
        <v>0</v>
      </c>
      <c r="X27" s="45"/>
      <c r="Y27" s="46">
        <f>IF((W27=0),"",((X27/W27)*100))</f>
      </c>
      <c r="Z27" s="45"/>
      <c r="AA27" s="46">
        <f>IF((W27=0),"",((Z27/W27)*100))</f>
      </c>
      <c r="AB27" s="45"/>
      <c r="AC27" s="46">
        <f>IF((W27=0),"",((AB27/W27)*100))</f>
      </c>
      <c r="AD27" s="45"/>
      <c r="AE27" s="46">
        <f>IF((W27=0),"",((AD27/W27)*100))</f>
      </c>
      <c r="AF27" s="47">
        <f>IF((G27=0),"",((M27/G27)*100))</f>
      </c>
      <c r="AG27" s="47">
        <f>IF((J27=0),"",((M27/J27)*100))</f>
      </c>
      <c r="AH27" s="47">
        <f>IF((M27=0),"",((((M27-Z27)-AB27)/M27)*100))</f>
      </c>
      <c r="AI27" s="48">
        <f>IF((G27=0),"",((R27*6)/G27))</f>
      </c>
      <c r="AJ27" s="48">
        <f>IF((K27=0),"",((K27/M27)*100))</f>
      </c>
      <c r="AK27" s="48">
        <f>IF((L27=0),"",((L27/M27)*100))</f>
      </c>
      <c r="AL27" s="48">
        <f>IF((M27=0),"",((P27/M27)*100))</f>
      </c>
      <c r="AM27" s="48">
        <f>IF((C27=0),"",((J27/C27/6)))</f>
        <v>0</v>
      </c>
    </row>
  </sheetData>
  <sheetProtection sheet="1" objects="1" scenarios="1"/>
  <mergeCells count="85">
    <mergeCell ref="A2:G2"/>
    <mergeCell ref="A4:K4"/>
    <mergeCell ref="A5:A7"/>
    <mergeCell ref="B5:B7"/>
    <mergeCell ref="C5:C7"/>
    <mergeCell ref="D5:F5"/>
    <mergeCell ref="G5:H5"/>
    <mergeCell ref="I5:I7"/>
    <mergeCell ref="J5:J7"/>
    <mergeCell ref="K5:P5"/>
    <mergeCell ref="Q5:Q7"/>
    <mergeCell ref="R5:T5"/>
    <mergeCell ref="U5:V5"/>
    <mergeCell ref="W5:AH5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X6:Y6"/>
    <mergeCell ref="Z6:AA6"/>
    <mergeCell ref="AB6:AC6"/>
    <mergeCell ref="AD6:AE6"/>
    <mergeCell ref="AF6:AF7"/>
    <mergeCell ref="AG6:AG7"/>
    <mergeCell ref="AI6:AI7"/>
    <mergeCell ref="AJ6:AJ7"/>
    <mergeCell ref="AK6:AK7"/>
    <mergeCell ref="AL6:AL7"/>
    <mergeCell ref="AM6:AM7"/>
    <mergeCell ref="A14:B14"/>
    <mergeCell ref="A19:B19"/>
    <mergeCell ref="A20:B20"/>
    <mergeCell ref="A24:A26"/>
    <mergeCell ref="B24:B26"/>
    <mergeCell ref="C24:C26"/>
    <mergeCell ref="D24:F24"/>
    <mergeCell ref="G24:H24"/>
    <mergeCell ref="I24:I26"/>
    <mergeCell ref="J24:J26"/>
    <mergeCell ref="K24:P24"/>
    <mergeCell ref="Q24:Q26"/>
    <mergeCell ref="R24:T24"/>
    <mergeCell ref="U24:V24"/>
    <mergeCell ref="W24:AH24"/>
    <mergeCell ref="D25:D26"/>
    <mergeCell ref="E25:E26"/>
    <mergeCell ref="F25:F26"/>
    <mergeCell ref="G25:G26"/>
    <mergeCell ref="H25:H26"/>
    <mergeCell ref="K25:K26"/>
    <mergeCell ref="L25:L26"/>
    <mergeCell ref="M25:M26"/>
    <mergeCell ref="N25:N26"/>
    <mergeCell ref="O25:O26"/>
    <mergeCell ref="P25:P26"/>
    <mergeCell ref="R25:R26"/>
    <mergeCell ref="S25:S26"/>
    <mergeCell ref="T25:T26"/>
    <mergeCell ref="U25:U26"/>
    <mergeCell ref="V25:V26"/>
    <mergeCell ref="W25:W26"/>
    <mergeCell ref="X25:Y25"/>
    <mergeCell ref="Z25:AA25"/>
    <mergeCell ref="AB25:AC25"/>
    <mergeCell ref="AD25:AE25"/>
    <mergeCell ref="AF25:AF26"/>
    <mergeCell ref="AG25:AG26"/>
    <mergeCell ref="AI25:AI26"/>
    <mergeCell ref="AJ25:AJ26"/>
    <mergeCell ref="AK25:AK26"/>
    <mergeCell ref="AL25:AL26"/>
    <mergeCell ref="AM25:AM26"/>
  </mergeCells>
  <conditionalFormatting sqref="J8:J20 M8:M20 R8:R20">
    <cfRule type="expression" priority="1" dxfId="0" stopIfTrue="1">
      <formula>OR($J8&lt;($M8+$R8),$J8&gt;($M8+$R8))</formula>
    </cfRule>
  </conditionalFormatting>
  <conditionalFormatting sqref="C8:C20">
    <cfRule type="cellIs" priority="2" dxfId="0" operator="equal" stopIfTrue="1">
      <formula>$AA$1</formula>
    </cfRule>
  </conditionalFormatting>
  <conditionalFormatting sqref="J27 M27 R27">
    <cfRule type="expression" priority="3" dxfId="0" stopIfTrue="1">
      <formula>OR($J27&lt;($M27+$R27),$J27&gt;($M27+$R27))</formula>
    </cfRule>
  </conditionalFormatting>
  <conditionalFormatting sqref="C27">
    <cfRule type="cellIs" priority="4" dxfId="0" operator="equal" stopIfTrue="1">
      <formula>$AA$1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C8:H13 K8:L13 N8:P13 R8:T13 X8:X13 Z8:Z13 AB8:AB13 AD8:AD13 C14:C20 D15:H18 K15:L18 N15:P18 R15:T18 X15:X18 Z15:Z18 AB15:AB18 AD15:AD18 C27:H27 K27:L27 N27:P27 R27:T27 X27 Z27 AB27 AD27">
      <formula1>0</formula1>
      <formula2>99999999</formula2>
    </dataValidation>
  </dataValidations>
  <printOptions/>
  <pageMargins left="0.5902777777777778" right="0.5902777777777778" top="0.9840277777777777" bottom="0.5902777777777778" header="0.5118055555555555" footer="0.5118055555555555"/>
  <pageSetup fitToWidth="3" fitToHeight="1" horizontalDpi="300" verticalDpi="300" orientation="landscape" paperSize="8"/>
  <colBreaks count="2" manualBreakCount="2">
    <brk id="17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workbookViewId="0" topLeftCell="A1">
      <selection activeCell="O22" sqref="A1:AM27"/>
    </sheetView>
  </sheetViews>
  <sheetFormatPr defaultColWidth="9.140625" defaultRowHeight="12.75"/>
  <cols>
    <col min="1" max="1" width="5.7109375" style="49" customWidth="1"/>
    <col min="2" max="3" width="8.00390625" style="49" customWidth="1"/>
    <col min="4" max="5" width="14.7109375" style="49" customWidth="1"/>
    <col min="6" max="12" width="10.7109375" style="49" customWidth="1"/>
    <col min="13" max="14" width="10.7109375" style="50" customWidth="1"/>
    <col min="15" max="15" width="15.57421875" style="49" customWidth="1"/>
    <col min="16" max="16384" width="9.140625" style="49" customWidth="1"/>
  </cols>
  <sheetData>
    <row r="2" spans="1:14" s="54" customFormat="1" ht="29.25" customHeight="1">
      <c r="A2" s="51" t="str">
        <f>US!A2</f>
        <v>Управни суд у Београду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3"/>
      <c r="N2" s="53"/>
    </row>
    <row r="3" spans="1:14" s="54" customFormat="1" ht="39" customHeight="1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7"/>
      <c r="N3" s="57"/>
    </row>
    <row r="5" spans="1:15" ht="11.25" customHeight="1">
      <c r="A5" s="58" t="s">
        <v>2</v>
      </c>
      <c r="B5" s="59" t="s">
        <v>3</v>
      </c>
      <c r="C5" s="59" t="s">
        <v>54</v>
      </c>
      <c r="D5" s="59" t="s">
        <v>55</v>
      </c>
      <c r="E5" s="59" t="s">
        <v>56</v>
      </c>
      <c r="F5" s="60" t="s">
        <v>57</v>
      </c>
      <c r="G5" s="60"/>
      <c r="H5" s="60"/>
      <c r="I5" s="60"/>
      <c r="J5" s="59" t="s">
        <v>58</v>
      </c>
      <c r="K5" s="61" t="s">
        <v>59</v>
      </c>
      <c r="L5" s="62"/>
      <c r="M5" s="63" t="s">
        <v>60</v>
      </c>
      <c r="N5" s="63"/>
      <c r="O5" s="63"/>
    </row>
    <row r="6" spans="1:15" ht="11.25" customHeight="1">
      <c r="A6" s="58"/>
      <c r="B6" s="59"/>
      <c r="C6" s="59"/>
      <c r="D6" s="59"/>
      <c r="E6" s="59"/>
      <c r="F6" s="60"/>
      <c r="G6" s="60"/>
      <c r="H6" s="60"/>
      <c r="I6" s="60"/>
      <c r="J6" s="59"/>
      <c r="K6" s="61"/>
      <c r="L6" s="64"/>
      <c r="M6" s="63"/>
      <c r="N6" s="63"/>
      <c r="O6" s="63"/>
    </row>
    <row r="7" spans="1:15" ht="47.25" customHeight="1">
      <c r="A7" s="58"/>
      <c r="B7" s="59"/>
      <c r="C7" s="59"/>
      <c r="D7" s="59"/>
      <c r="E7" s="59"/>
      <c r="F7" s="65" t="s">
        <v>61</v>
      </c>
      <c r="G7" s="65" t="s">
        <v>62</v>
      </c>
      <c r="H7" s="65" t="s">
        <v>63</v>
      </c>
      <c r="I7" s="65" t="s">
        <v>64</v>
      </c>
      <c r="J7" s="59"/>
      <c r="K7" s="61"/>
      <c r="L7" s="66"/>
      <c r="M7" s="67" t="s">
        <v>65</v>
      </c>
      <c r="N7" s="68" t="s">
        <v>66</v>
      </c>
      <c r="O7" s="69" t="s">
        <v>67</v>
      </c>
    </row>
    <row r="8" spans="1:15" ht="12.75" customHeight="1">
      <c r="A8" s="70">
        <v>1</v>
      </c>
      <c r="B8" s="71" t="s">
        <v>39</v>
      </c>
      <c r="C8" s="72">
        <f>US!C8</f>
        <v>39</v>
      </c>
      <c r="D8" s="73">
        <f>US!J8</f>
        <v>32391</v>
      </c>
      <c r="E8" s="73">
        <f>SUM(F8:I8)</f>
        <v>2084</v>
      </c>
      <c r="F8" s="74">
        <v>2003</v>
      </c>
      <c r="G8" s="74">
        <v>70</v>
      </c>
      <c r="H8" s="74">
        <v>11</v>
      </c>
      <c r="I8" s="74"/>
      <c r="J8" s="75">
        <f>IF(D8=0,"",(E8/D8*100))</f>
        <v>6.433885955975425</v>
      </c>
      <c r="K8" s="76">
        <f aca="true" t="shared" si="0" ref="K8:K20">IF(C8=0,"",(E8/C8))</f>
        <v>53.43589743589744</v>
      </c>
      <c r="L8" s="77"/>
      <c r="M8" s="78">
        <f>E8</f>
        <v>2084</v>
      </c>
      <c r="N8" s="79">
        <f>US!T8</f>
        <v>2084</v>
      </c>
      <c r="O8" s="80">
        <f>E8-US!T8</f>
        <v>0</v>
      </c>
    </row>
    <row r="9" spans="1:15" ht="12.75" customHeight="1">
      <c r="A9" s="70">
        <v>2</v>
      </c>
      <c r="B9" s="71" t="s">
        <v>40</v>
      </c>
      <c r="C9" s="72">
        <f>US!C9</f>
        <v>36</v>
      </c>
      <c r="D9" s="73">
        <f>US!J9</f>
        <v>163</v>
      </c>
      <c r="E9" s="73">
        <f aca="true" t="shared" si="1" ref="E9:E16">SUM(F9:I9)</f>
        <v>9</v>
      </c>
      <c r="F9" s="74">
        <v>8</v>
      </c>
      <c r="G9" s="74">
        <v>1</v>
      </c>
      <c r="H9" s="74"/>
      <c r="I9" s="74"/>
      <c r="J9" s="75">
        <f aca="true" t="shared" si="2" ref="J9:J20">IF(D9=0,"",(E9/D9*100))</f>
        <v>5.521472392638037</v>
      </c>
      <c r="K9" s="76">
        <f t="shared" si="0"/>
        <v>0.25</v>
      </c>
      <c r="L9" s="77"/>
      <c r="M9" s="78">
        <f aca="true" t="shared" si="3" ref="M9:M20">E9</f>
        <v>9</v>
      </c>
      <c r="N9" s="79">
        <f>US!T9</f>
        <v>9</v>
      </c>
      <c r="O9" s="80">
        <f>E9-US!T9</f>
        <v>0</v>
      </c>
    </row>
    <row r="10" spans="1:15" ht="12.75" customHeight="1">
      <c r="A10" s="70">
        <v>3</v>
      </c>
      <c r="B10" s="71" t="s">
        <v>41</v>
      </c>
      <c r="C10" s="72">
        <f>US!C10</f>
        <v>38</v>
      </c>
      <c r="D10" s="73">
        <f>US!J10</f>
        <v>1573</v>
      </c>
      <c r="E10" s="73">
        <f t="shared" si="1"/>
        <v>5</v>
      </c>
      <c r="F10" s="74">
        <v>3</v>
      </c>
      <c r="G10" s="74">
        <v>2</v>
      </c>
      <c r="H10" s="74"/>
      <c r="I10" s="74"/>
      <c r="J10" s="75">
        <f t="shared" si="2"/>
        <v>0.3178639542275906</v>
      </c>
      <c r="K10" s="76">
        <f t="shared" si="0"/>
        <v>0.13157894736842105</v>
      </c>
      <c r="L10" s="77"/>
      <c r="M10" s="78">
        <f t="shared" si="3"/>
        <v>5</v>
      </c>
      <c r="N10" s="79">
        <f>US!T10</f>
        <v>5</v>
      </c>
      <c r="O10" s="80">
        <f>E10-US!T10</f>
        <v>0</v>
      </c>
    </row>
    <row r="11" spans="1:15" ht="12.75" customHeight="1">
      <c r="A11" s="70">
        <v>4</v>
      </c>
      <c r="B11" s="71" t="s">
        <v>42</v>
      </c>
      <c r="C11" s="72">
        <f>US!C11</f>
        <v>29</v>
      </c>
      <c r="D11" s="73">
        <f>US!J11</f>
        <v>91</v>
      </c>
      <c r="E11" s="73">
        <f t="shared" si="1"/>
        <v>0</v>
      </c>
      <c r="F11" s="74"/>
      <c r="G11" s="74"/>
      <c r="H11" s="74"/>
      <c r="I11" s="74"/>
      <c r="J11" s="75">
        <f t="shared" si="2"/>
        <v>0</v>
      </c>
      <c r="K11" s="76">
        <f t="shared" si="0"/>
        <v>0</v>
      </c>
      <c r="L11" s="77"/>
      <c r="M11" s="78">
        <f t="shared" si="3"/>
        <v>0</v>
      </c>
      <c r="N11" s="79">
        <f>US!T11</f>
        <v>0</v>
      </c>
      <c r="O11" s="80">
        <f>E11-US!T11</f>
        <v>0</v>
      </c>
    </row>
    <row r="12" spans="1:15" ht="12.75" customHeight="1">
      <c r="A12" s="70">
        <v>5</v>
      </c>
      <c r="B12" s="26" t="s">
        <v>43</v>
      </c>
      <c r="C12" s="72">
        <f>US!C12</f>
        <v>14</v>
      </c>
      <c r="D12" s="73">
        <f>US!J12</f>
        <v>676</v>
      </c>
      <c r="E12" s="73">
        <f t="shared" si="1"/>
        <v>2</v>
      </c>
      <c r="F12" s="74">
        <v>2</v>
      </c>
      <c r="G12" s="74"/>
      <c r="H12" s="74"/>
      <c r="I12" s="74"/>
      <c r="J12" s="75">
        <f t="shared" si="2"/>
        <v>0.2958579881656805</v>
      </c>
      <c r="K12" s="76">
        <f t="shared" si="0"/>
        <v>0.14285714285714285</v>
      </c>
      <c r="L12" s="77"/>
      <c r="M12" s="78">
        <f t="shared" si="3"/>
        <v>2</v>
      </c>
      <c r="N12" s="79">
        <f>US!T12</f>
        <v>2</v>
      </c>
      <c r="O12" s="80">
        <f>E12-US!T12</f>
        <v>0</v>
      </c>
    </row>
    <row r="13" spans="1:15" ht="12.75" customHeight="1">
      <c r="A13" s="70">
        <v>6</v>
      </c>
      <c r="B13" s="26" t="s">
        <v>44</v>
      </c>
      <c r="C13" s="72">
        <f>US!C13</f>
        <v>38</v>
      </c>
      <c r="D13" s="73">
        <f>US!J13</f>
        <v>243</v>
      </c>
      <c r="E13" s="73">
        <f t="shared" si="1"/>
        <v>9</v>
      </c>
      <c r="F13" s="74">
        <v>9</v>
      </c>
      <c r="G13" s="74"/>
      <c r="H13" s="74"/>
      <c r="I13" s="74"/>
      <c r="J13" s="75">
        <f t="shared" si="2"/>
        <v>3.7037037037037033</v>
      </c>
      <c r="K13" s="76">
        <f t="shared" si="0"/>
        <v>0.23684210526315788</v>
      </c>
      <c r="L13" s="77"/>
      <c r="M13" s="78">
        <f t="shared" si="3"/>
        <v>9</v>
      </c>
      <c r="N13" s="79">
        <f>US!T13</f>
        <v>9</v>
      </c>
      <c r="O13" s="80">
        <f>E13-US!T13</f>
        <v>0</v>
      </c>
    </row>
    <row r="14" spans="1:15" ht="12.75" customHeight="1">
      <c r="A14" s="81" t="s">
        <v>45</v>
      </c>
      <c r="B14" s="81"/>
      <c r="C14" s="82">
        <f>US!C14</f>
        <v>39</v>
      </c>
      <c r="D14" s="83">
        <f>US!J14</f>
        <v>35137</v>
      </c>
      <c r="E14" s="84">
        <f>SUM(F14:I14)</f>
        <v>2109</v>
      </c>
      <c r="F14" s="84">
        <f>SUM(F8:F13)</f>
        <v>2025</v>
      </c>
      <c r="G14" s="84">
        <f>SUM(G8:G13)</f>
        <v>73</v>
      </c>
      <c r="H14" s="84">
        <f>SUM(H8:H13)</f>
        <v>11</v>
      </c>
      <c r="I14" s="84">
        <f>SUM(I8:I13)</f>
        <v>0</v>
      </c>
      <c r="J14" s="85">
        <f t="shared" si="2"/>
        <v>6.002219882175484</v>
      </c>
      <c r="K14" s="86">
        <f t="shared" si="0"/>
        <v>54.07692307692308</v>
      </c>
      <c r="L14" s="87"/>
      <c r="M14" s="78">
        <f t="shared" si="3"/>
        <v>2109</v>
      </c>
      <c r="N14" s="79">
        <f>US!T14</f>
        <v>2109</v>
      </c>
      <c r="O14" s="80">
        <f>E14-US!T14</f>
        <v>0</v>
      </c>
    </row>
    <row r="15" spans="1:15" ht="12.75" customHeight="1">
      <c r="A15" s="70">
        <v>7</v>
      </c>
      <c r="B15" s="71" t="s">
        <v>46</v>
      </c>
      <c r="C15" s="72">
        <f>US!C15</f>
        <v>1</v>
      </c>
      <c r="D15" s="73">
        <f>US!J15</f>
        <v>0</v>
      </c>
      <c r="E15" s="73">
        <f t="shared" si="1"/>
        <v>0</v>
      </c>
      <c r="F15" s="74"/>
      <c r="G15" s="74"/>
      <c r="H15" s="74"/>
      <c r="I15" s="74"/>
      <c r="J15" s="75">
        <f t="shared" si="2"/>
      </c>
      <c r="K15" s="76">
        <f t="shared" si="0"/>
        <v>0</v>
      </c>
      <c r="L15" s="77"/>
      <c r="M15" s="78">
        <f t="shared" si="3"/>
        <v>0</v>
      </c>
      <c r="N15" s="79">
        <f>US!T15</f>
        <v>0</v>
      </c>
      <c r="O15" s="80">
        <f>E15-US!T15</f>
        <v>0</v>
      </c>
    </row>
    <row r="16" spans="1:15" ht="12.75" customHeight="1">
      <c r="A16" s="70">
        <v>8</v>
      </c>
      <c r="B16" s="71" t="s">
        <v>47</v>
      </c>
      <c r="C16" s="72">
        <f>US!C16</f>
        <v>1</v>
      </c>
      <c r="D16" s="73">
        <f>US!J16</f>
        <v>0</v>
      </c>
      <c r="E16" s="73">
        <f t="shared" si="1"/>
        <v>0</v>
      </c>
      <c r="F16" s="74"/>
      <c r="G16" s="74"/>
      <c r="H16" s="74"/>
      <c r="I16" s="74"/>
      <c r="J16" s="75">
        <f t="shared" si="2"/>
      </c>
      <c r="K16" s="76">
        <f t="shared" si="0"/>
        <v>0</v>
      </c>
      <c r="L16" s="77"/>
      <c r="M16" s="78">
        <f t="shared" si="3"/>
        <v>0</v>
      </c>
      <c r="N16" s="79">
        <f>US!T16</f>
        <v>0</v>
      </c>
      <c r="O16" s="80">
        <f>E16-US!T16</f>
        <v>0</v>
      </c>
    </row>
    <row r="17" spans="1:15" ht="12.75" customHeight="1">
      <c r="A17" s="70">
        <v>9</v>
      </c>
      <c r="B17" s="71" t="s">
        <v>48</v>
      </c>
      <c r="C17" s="72">
        <f>US!C17</f>
        <v>12</v>
      </c>
      <c r="D17" s="73">
        <f>US!J17</f>
        <v>57</v>
      </c>
      <c r="E17" s="73">
        <f>SUM(F17:I17)</f>
        <v>0</v>
      </c>
      <c r="F17" s="74"/>
      <c r="G17" s="74"/>
      <c r="H17" s="74"/>
      <c r="I17" s="74"/>
      <c r="J17" s="75">
        <f>IF(D17=0,"",(E17/D17*100))</f>
        <v>0</v>
      </c>
      <c r="K17" s="76">
        <f>IF(C17=0,"",(E17/C17))</f>
        <v>0</v>
      </c>
      <c r="L17" s="77"/>
      <c r="M17" s="78">
        <f>E17</f>
        <v>0</v>
      </c>
      <c r="N17" s="79">
        <f>US!T17</f>
        <v>0</v>
      </c>
      <c r="O17" s="80">
        <f>E17-US!T17</f>
        <v>0</v>
      </c>
    </row>
    <row r="18" spans="1:15" ht="12.75" customHeight="1">
      <c r="A18" s="70">
        <v>10</v>
      </c>
      <c r="B18" s="88" t="s">
        <v>49</v>
      </c>
      <c r="C18" s="72">
        <f>US!C18</f>
        <v>1</v>
      </c>
      <c r="D18" s="73">
        <f>US!J18</f>
        <v>1</v>
      </c>
      <c r="E18" s="73">
        <f>SUM(F18:I18)</f>
        <v>0</v>
      </c>
      <c r="F18" s="74"/>
      <c r="G18" s="74"/>
      <c r="H18" s="74"/>
      <c r="I18" s="74"/>
      <c r="J18" s="75">
        <f>IF(D18=0,"",(E18/D18*100))</f>
        <v>0</v>
      </c>
      <c r="K18" s="76">
        <f>IF(C18=0,"",(E18/C18))</f>
        <v>0</v>
      </c>
      <c r="L18" s="77"/>
      <c r="M18" s="78">
        <f t="shared" si="3"/>
        <v>0</v>
      </c>
      <c r="N18" s="79">
        <f>US!T18</f>
        <v>0</v>
      </c>
      <c r="O18" s="80">
        <f>E18-US!T18</f>
        <v>0</v>
      </c>
    </row>
    <row r="19" spans="1:15" ht="12.75" customHeight="1">
      <c r="A19" s="81" t="s">
        <v>50</v>
      </c>
      <c r="B19" s="81"/>
      <c r="C19" s="82">
        <f>US!C19</f>
        <v>12</v>
      </c>
      <c r="D19" s="83">
        <f>US!J19</f>
        <v>58</v>
      </c>
      <c r="E19" s="84">
        <f>SUM(F19:I19)</f>
        <v>0</v>
      </c>
      <c r="F19" s="84">
        <f>SUM(F15:F18)</f>
        <v>0</v>
      </c>
      <c r="G19" s="84">
        <f>SUM(G15:G18)</f>
        <v>0</v>
      </c>
      <c r="H19" s="84">
        <f>SUM(H15:H18)</f>
        <v>0</v>
      </c>
      <c r="I19" s="84">
        <f>SUM(I15:I18)</f>
        <v>0</v>
      </c>
      <c r="J19" s="85">
        <f t="shared" si="2"/>
        <v>0</v>
      </c>
      <c r="K19" s="86">
        <f t="shared" si="0"/>
        <v>0</v>
      </c>
      <c r="L19" s="87"/>
      <c r="M19" s="78">
        <f t="shared" si="3"/>
        <v>0</v>
      </c>
      <c r="N19" s="79">
        <f>US!T19</f>
        <v>0</v>
      </c>
      <c r="O19" s="80">
        <f>E19-US!T19</f>
        <v>0</v>
      </c>
    </row>
    <row r="20" spans="1:15" ht="12.75" customHeight="1">
      <c r="A20" s="89" t="s">
        <v>51</v>
      </c>
      <c r="B20" s="89"/>
      <c r="C20" s="90">
        <f>US!C20</f>
        <v>39</v>
      </c>
      <c r="D20" s="91">
        <f>US!J20</f>
        <v>35195</v>
      </c>
      <c r="E20" s="92">
        <f>SUM(F20:I20)</f>
        <v>2109</v>
      </c>
      <c r="F20" s="92">
        <f>SUM(F19,F14)</f>
        <v>2025</v>
      </c>
      <c r="G20" s="92">
        <f>SUM(G19,G14)</f>
        <v>73</v>
      </c>
      <c r="H20" s="92">
        <f>SUM(H19,H14)</f>
        <v>11</v>
      </c>
      <c r="I20" s="92">
        <f>SUM(I19,I14)</f>
        <v>0</v>
      </c>
      <c r="J20" s="93">
        <f t="shared" si="2"/>
        <v>5.992328455746555</v>
      </c>
      <c r="K20" s="94">
        <f t="shared" si="0"/>
        <v>54.07692307692308</v>
      </c>
      <c r="L20" s="87"/>
      <c r="M20" s="95">
        <f t="shared" si="3"/>
        <v>2109</v>
      </c>
      <c r="N20" s="96">
        <f>US!T20</f>
        <v>2109</v>
      </c>
      <c r="O20" s="97">
        <f>E20-US!T20</f>
        <v>0</v>
      </c>
    </row>
    <row r="21" spans="12:13" ht="12.75">
      <c r="L21" s="98"/>
      <c r="M21" s="99"/>
    </row>
    <row r="22" spans="12:13" ht="12.75">
      <c r="L22" s="98"/>
      <c r="M22" s="99"/>
    </row>
  </sheetData>
  <sheetProtection sheet="1" objects="1" scenarios="1"/>
  <mergeCells count="14">
    <mergeCell ref="A2:K2"/>
    <mergeCell ref="A3:K3"/>
    <mergeCell ref="A5:A7"/>
    <mergeCell ref="B5:B7"/>
    <mergeCell ref="C5:C7"/>
    <mergeCell ref="D5:D7"/>
    <mergeCell ref="E5:E7"/>
    <mergeCell ref="F5:I6"/>
    <mergeCell ref="J5:J7"/>
    <mergeCell ref="K5:K7"/>
    <mergeCell ref="M5:O6"/>
    <mergeCell ref="A14:B14"/>
    <mergeCell ref="A19:B19"/>
    <mergeCell ref="A20:B20"/>
  </mergeCells>
  <conditionalFormatting sqref="O8:O20">
    <cfRule type="expression" priority="1" dxfId="1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F8:I13 F15:I18">
      <formula1>0</formula1>
      <formula2>99999999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Suzana Sarafimova</cp:lastModifiedBy>
  <cp:lastPrinted>2015-07-03T10:36:28Z</cp:lastPrinted>
  <dcterms:created xsi:type="dcterms:W3CDTF">2015-06-18T06:49:22Z</dcterms:created>
  <dcterms:modified xsi:type="dcterms:W3CDTF">2015-07-03T10:37:14Z</dcterms:modified>
  <cp:category/>
  <cp:version/>
  <cp:contentType/>
  <cp:contentStatus/>
  <cp:revision>19</cp:revision>
</cp:coreProperties>
</file>