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985" activeTab="0"/>
  </bookViews>
  <sheets>
    <sheet name="US" sheetId="1" r:id="rId1"/>
    <sheet name="Stari predmeti" sheetId="2" r:id="rId2"/>
  </sheets>
  <definedNames/>
  <calcPr fullCalcOnLoad="1"/>
</workbook>
</file>

<file path=xl/sharedStrings.xml><?xml version="1.0" encoding="utf-8"?>
<sst xmlns="http://schemas.openxmlformats.org/spreadsheetml/2006/main" count="106" uniqueCount="73">
  <si>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</si>
  <si>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</si>
  <si>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</si>
  <si>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</si>
  <si>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</si>
  <si>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</si>
  <si>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</si>
  <si>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</si>
  <si>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</si>
  <si>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</si>
  <si>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</si>
  <si>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</si>
  <si>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</si>
  <si>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</si>
  <si>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</si>
  <si>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</si>
  <si>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</si>
  <si>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</si>
  <si>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</si>
  <si>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</si>
  <si>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</si>
  <si>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</si>
  <si>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</si>
  <si>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</si>
  <si>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</si>
  <si>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</si>
  <si>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</si>
  <si>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</si>
  <si>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</si>
  <si>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</si>
  <si>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</si>
  <si>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</si>
  <si>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Управни суд у Београду</t>
  </si>
  <si>
    <t>У</t>
  </si>
  <si>
    <t>УВП I</t>
  </si>
  <si>
    <t>УВП II</t>
  </si>
  <si>
    <t>УЖ</t>
  </si>
  <si>
    <t>УР</t>
  </si>
  <si>
    <t>УИ</t>
  </si>
  <si>
    <t>УО</t>
  </si>
  <si>
    <t>УВ</t>
  </si>
  <si>
    <t>УП</t>
  </si>
  <si>
    <t>УКУПНО ОД 1-6</t>
  </si>
  <si>
    <t>Прос. пред. по судији                                   од укупно у раду</t>
  </si>
  <si>
    <t>Старих према датуму пријема у суд</t>
  </si>
  <si>
    <t>Стари предмети према датуму пријема у суд</t>
  </si>
  <si>
    <t>Стари предмети према датуму иницијалног акта</t>
  </si>
  <si>
    <t>Решено старих предмета иниц. акт %</t>
  </si>
  <si>
    <t>Број судија</t>
  </si>
  <si>
    <t>ДУЖИНА ТРАЈАЊА СТАРИХ ПРЕДМЕТА</t>
  </si>
  <si>
    <t>% СТАРИХ ПРЕДМЕТА У ОДНОСУ НА УКУПНО У РАДУ</t>
  </si>
  <si>
    <t>ПРОСЕЧНО СТАРИХ ПРЕДМЕТА ПО СУДИЈИ</t>
  </si>
  <si>
    <t>ОД 2 ДО 3</t>
  </si>
  <si>
    <t>ОД 3 ДО 5</t>
  </si>
  <si>
    <t>ОД 5 ДО 10</t>
  </si>
  <si>
    <t>ПРЕКО 10</t>
  </si>
  <si>
    <t>РАЗЛИКА ПОДАТАКА ИЗ  ОВЕ И ТАБЕЛЕ Т1</t>
  </si>
  <si>
    <t>ИЗ  ТАБЕЛЕ Т1</t>
  </si>
  <si>
    <t>ИЗ  ОВЕ ТАБЕЛЕ</t>
  </si>
  <si>
    <t>УИП</t>
  </si>
  <si>
    <t>У-уз</t>
  </si>
  <si>
    <t>БРОЈ НЕРЕШЕНИХ СТАРИХ ПРЕДМЕТА</t>
  </si>
  <si>
    <t>УКУПНО ОД 7-11</t>
  </si>
  <si>
    <t>Р4 у</t>
  </si>
  <si>
    <t>УКУПНО ОД 1-12</t>
  </si>
  <si>
    <t>ИЗВЕШТАЈ О РАДУ СУДА ЗА ПЕРИОД ОД 01.01.2016. ДО 31.12.2016. ГОДИНЕ</t>
  </si>
  <si>
    <r>
      <t xml:space="preserve">ИЗВЕШТАЈ О НЕРЕШЕНИМ СТАРИМ ПРЕДМЕТИМА НА ДАН 31.12.2016. ГОДИНЕ  - </t>
    </r>
    <r>
      <rPr>
        <b/>
        <u val="single"/>
        <sz val="12"/>
        <rFont val="Arial"/>
        <family val="2"/>
      </rPr>
      <t>ПРЕМА ДАТУМУ ИНИЦИЈАЛНОГ АКТА</t>
    </r>
  </si>
  <si>
    <t>УКУПНО У РАДУ (укупно нерешено на почетку + укупно прмљено)                                 01.01.-31.12.2016.</t>
  </si>
  <si>
    <t>УКУПНО НЕРЕШЕНИХ СТАРИХ ПРЕДМЕТА                                       на дан 31.12.2016.</t>
  </si>
  <si>
    <t>ПРЕДСЕДНИК СУДА</t>
  </si>
  <si>
    <t>_______________________________</t>
  </si>
  <si>
    <t>Име и презиме:</t>
  </si>
  <si>
    <t>Заменик судија Душица Маринковић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</si>
</sst>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</numFmts>
  <fonts count="51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wrapText="1"/>
      <protection/>
    </xf>
    <xf numFmtId="0" fontId="47" fillId="0" borderId="0" xfId="0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Border="1" applyAlignment="1" applyProtection="1">
      <alignment horizontal="center" wrapText="1"/>
      <protection/>
    </xf>
    <xf numFmtId="1" fontId="48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vertical="center" wrapText="1"/>
      <protection/>
    </xf>
    <xf numFmtId="1" fontId="9" fillId="0" borderId="0" xfId="0" applyNumberFormat="1" applyFont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/>
      <protection/>
    </xf>
    <xf numFmtId="1" fontId="47" fillId="0" borderId="0" xfId="0" applyNumberFormat="1" applyFont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1" fontId="47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" fontId="3" fillId="36" borderId="11" xfId="57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3" fontId="5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34" borderId="11" xfId="0" applyNumberFormat="1" applyFont="1" applyFill="1" applyBorder="1" applyAlignment="1" applyProtection="1">
      <alignment horizontal="right" vertical="center" wrapText="1"/>
      <protection/>
    </xf>
    <xf numFmtId="3" fontId="11" fillId="34" borderId="11" xfId="0" applyNumberFormat="1" applyFont="1" applyFill="1" applyBorder="1" applyAlignment="1" applyProtection="1">
      <alignment horizontal="right" vertical="center" wrapText="1"/>
      <protection/>
    </xf>
    <xf numFmtId="3" fontId="12" fillId="37" borderId="11" xfId="0" applyNumberFormat="1" applyFont="1" applyFill="1" applyBorder="1" applyAlignment="1" applyProtection="1">
      <alignment horizontal="right" vertical="center"/>
      <protection locked="0"/>
    </xf>
    <xf numFmtId="3" fontId="12" fillId="11" borderId="11" xfId="0" applyNumberFormat="1" applyFont="1" applyFill="1" applyBorder="1" applyAlignment="1" applyProtection="1">
      <alignment horizontal="right" vertical="center"/>
      <protection/>
    </xf>
    <xf numFmtId="4" fontId="12" fillId="11" borderId="11" xfId="0" applyNumberFormat="1" applyFont="1" applyFill="1" applyBorder="1" applyAlignment="1" applyProtection="1">
      <alignment horizontal="right" vertical="center" wrapText="1"/>
      <protection/>
    </xf>
    <xf numFmtId="3" fontId="12" fillId="11" borderId="11" xfId="0" applyNumberFormat="1" applyFont="1" applyFill="1" applyBorder="1" applyAlignment="1" applyProtection="1">
      <alignment horizontal="right" vertical="center" wrapText="1"/>
      <protection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38" borderId="11" xfId="0" applyNumberFormat="1" applyFont="1" applyFill="1" applyBorder="1" applyAlignment="1" applyProtection="1">
      <alignment horizontal="right" vertical="center"/>
      <protection/>
    </xf>
    <xf numFmtId="4" fontId="12" fillId="38" borderId="11" xfId="0" applyNumberFormat="1" applyFont="1" applyFill="1" applyBorder="1" applyAlignment="1" applyProtection="1">
      <alignment horizontal="right" vertical="center" wrapText="1"/>
      <protection/>
    </xf>
    <xf numFmtId="3" fontId="12" fillId="38" borderId="11" xfId="0" applyNumberFormat="1" applyFont="1" applyFill="1" applyBorder="1" applyAlignment="1" applyProtection="1">
      <alignment horizontal="right" vertical="center" wrapText="1"/>
      <protection/>
    </xf>
    <xf numFmtId="4" fontId="12" fillId="11" borderId="11" xfId="0" applyNumberFormat="1" applyFont="1" applyFill="1" applyBorder="1" applyAlignment="1" applyProtection="1">
      <alignment horizontal="right" vertical="center"/>
      <protection/>
    </xf>
    <xf numFmtId="4" fontId="12" fillId="38" borderId="11" xfId="0" applyNumberFormat="1" applyFont="1" applyFill="1" applyBorder="1" applyAlignment="1" applyProtection="1">
      <alignment horizontal="right" vertical="center"/>
      <protection/>
    </xf>
    <xf numFmtId="4" fontId="11" fillId="34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48" fillId="0" borderId="11" xfId="0" applyFont="1" applyBorder="1" applyAlignment="1" applyProtection="1">
      <alignment horizontal="left" vertical="center"/>
      <protection/>
    </xf>
    <xf numFmtId="3" fontId="12" fillId="34" borderId="11" xfId="0" applyNumberFormat="1" applyFont="1" applyFill="1" applyBorder="1" applyAlignment="1" applyProtection="1">
      <alignment horizontal="right" vertical="center" wrapText="1"/>
      <protection/>
    </xf>
    <xf numFmtId="3" fontId="12" fillId="36" borderId="11" xfId="0" applyNumberFormat="1" applyFont="1" applyFill="1" applyBorder="1" applyAlignment="1" applyProtection="1">
      <alignment horizontal="right" vertical="center" wrapText="1"/>
      <protection/>
    </xf>
    <xf numFmtId="3" fontId="12" fillId="36" borderId="11" xfId="0" applyNumberFormat="1" applyFont="1" applyFill="1" applyBorder="1" applyAlignment="1" applyProtection="1">
      <alignment horizontal="right" vertical="center"/>
      <protection/>
    </xf>
    <xf numFmtId="4" fontId="12" fillId="36" borderId="11" xfId="0" applyNumberFormat="1" applyFont="1" applyFill="1" applyBorder="1" applyAlignment="1" applyProtection="1">
      <alignment horizontal="right" vertical="center" wrapText="1"/>
      <protection/>
    </xf>
    <xf numFmtId="3" fontId="12" fillId="39" borderId="11" xfId="0" applyNumberFormat="1" applyFont="1" applyFill="1" applyBorder="1" applyAlignment="1" applyProtection="1">
      <alignment horizontal="right" vertical="center" wrapText="1"/>
      <protection/>
    </xf>
    <xf numFmtId="3" fontId="12" fillId="39" borderId="11" xfId="0" applyNumberFormat="1" applyFont="1" applyFill="1" applyBorder="1" applyAlignment="1" applyProtection="1">
      <alignment horizontal="right" vertical="center"/>
      <protection/>
    </xf>
    <xf numFmtId="4" fontId="12" fillId="39" borderId="11" xfId="0" applyNumberFormat="1" applyFont="1" applyFill="1" applyBorder="1" applyAlignment="1" applyProtection="1">
      <alignment horizontal="right" vertical="center" wrapText="1"/>
      <protection/>
    </xf>
    <xf numFmtId="1" fontId="11" fillId="40" borderId="11" xfId="0" applyNumberFormat="1" applyFont="1" applyFill="1" applyBorder="1" applyAlignment="1" applyProtection="1">
      <alignment horizontal="right" vertical="center" wrapText="1"/>
      <protection/>
    </xf>
    <xf numFmtId="1" fontId="11" fillId="41" borderId="11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Alignment="1" applyProtection="1">
      <alignment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34" borderId="14" xfId="0" applyNumberFormat="1" applyFont="1" applyFill="1" applyBorder="1" applyAlignment="1" applyProtection="1">
      <alignment wrapText="1"/>
      <protection/>
    </xf>
    <xf numFmtId="0" fontId="0" fillId="34" borderId="12" xfId="0" applyFill="1" applyBorder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3" fillId="36" borderId="11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NumberFormat="1" applyFont="1" applyFill="1" applyBorder="1" applyAlignment="1" applyProtection="1">
      <alignment wrapText="1"/>
      <protection/>
    </xf>
    <xf numFmtId="0" fontId="0" fillId="36" borderId="15" xfId="0" applyFill="1" applyBorder="1" applyAlignment="1" applyProtection="1">
      <alignment vertical="center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 vertical="center"/>
      <protection/>
    </xf>
    <xf numFmtId="0" fontId="0" fillId="34" borderId="13" xfId="0" applyNumberFormat="1" applyFont="1" applyFill="1" applyBorder="1" applyAlignment="1" applyProtection="1">
      <alignment wrapText="1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0" fontId="3" fillId="38" borderId="20" xfId="0" applyNumberFormat="1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38" borderId="14" xfId="0" applyNumberFormat="1" applyFont="1" applyFill="1" applyBorder="1" applyAlignment="1" applyProtection="1">
      <alignment horizontal="left" vertical="center" wrapText="1"/>
      <protection/>
    </xf>
    <xf numFmtId="0" fontId="3" fillId="34" borderId="20" xfId="0" applyNumberFormat="1" applyFont="1" applyFill="1" applyBorder="1" applyAlignment="1" applyProtection="1">
      <alignment horizontal="left" vertical="center"/>
      <protection/>
    </xf>
    <xf numFmtId="0" fontId="7" fillId="34" borderId="14" xfId="0" applyNumberFormat="1" applyFont="1" applyFill="1" applyBorder="1" applyAlignment="1" applyProtection="1">
      <alignment horizontal="left" vertical="center" wrapText="1"/>
      <protection/>
    </xf>
    <xf numFmtId="0" fontId="0" fillId="34" borderId="11" xfId="0" applyNumberFormat="1" applyFont="1" applyFill="1" applyBorder="1" applyAlignment="1" applyProtection="1">
      <alignment wrapText="1"/>
      <protection/>
    </xf>
    <xf numFmtId="0" fontId="0" fillId="34" borderId="12" xfId="0" applyNumberFormat="1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3" fillId="34" borderId="22" xfId="0" applyNumberFormat="1" applyFont="1" applyFill="1" applyBorder="1" applyAlignment="1" applyProtection="1">
      <alignment horizontal="center" vertical="center" wrapText="1"/>
      <protection/>
    </xf>
    <xf numFmtId="0" fontId="0" fillId="34" borderId="16" xfId="0" applyNumberFormat="1" applyFont="1" applyFill="1" applyBorder="1" applyAlignment="1" applyProtection="1">
      <alignment wrapText="1"/>
      <protection/>
    </xf>
    <xf numFmtId="0" fontId="3" fillId="34" borderId="23" xfId="0" applyNumberFormat="1" applyFont="1" applyFill="1" applyBorder="1" applyAlignment="1" applyProtection="1">
      <alignment horizontal="center" vertical="center"/>
      <protection/>
    </xf>
    <xf numFmtId="0" fontId="48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vertical="center" wrapText="1"/>
      <protection/>
    </xf>
    <xf numFmtId="0" fontId="3" fillId="36" borderId="11" xfId="0" applyNumberFormat="1" applyFont="1" applyFill="1" applyBorder="1" applyAlignment="1" applyProtection="1">
      <alignment horizontal="left" vertical="center"/>
      <protection/>
    </xf>
    <xf numFmtId="0" fontId="47" fillId="36" borderId="11" xfId="0" applyNumberFormat="1" applyFont="1" applyFill="1" applyBorder="1" applyAlignment="1" applyProtection="1">
      <alignment horizontal="left" vertical="center" wrapText="1"/>
      <protection/>
    </xf>
    <xf numFmtId="0" fontId="50" fillId="0" borderId="11" xfId="0" applyFont="1" applyBorder="1" applyAlignment="1" applyProtection="1">
      <alignment horizontal="left"/>
      <protection/>
    </xf>
    <xf numFmtId="0" fontId="3" fillId="39" borderId="11" xfId="0" applyNumberFormat="1" applyFont="1" applyFill="1" applyBorder="1" applyAlignment="1" applyProtection="1">
      <alignment horizontal="left" vertical="center"/>
      <protection/>
    </xf>
    <xf numFmtId="0" fontId="5" fillId="39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47" fillId="36" borderId="11" xfId="0" applyFont="1" applyFill="1" applyBorder="1" applyAlignment="1" applyProtection="1">
      <alignment vertical="center"/>
      <protection/>
    </xf>
    <xf numFmtId="0" fontId="47" fillId="36" borderId="11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28"/>
  <sheetViews>
    <sheetView tabSelected="1" zoomScale="90" zoomScaleNormal="90" zoomScalePageLayoutView="0" workbookViewId="0" topLeftCell="Q1">
      <pane ySplit="7" topLeftCell="A8" activePane="bottomLeft" state="frozen"/>
      <selection pane="topLeft" activeCell="A1" sqref="A1"/>
      <selection pane="bottomLeft" activeCell="AM21" sqref="AM21"/>
    </sheetView>
  </sheetViews>
  <sheetFormatPr defaultColWidth="9.140625" defaultRowHeight="12.75" customHeight="1"/>
  <cols>
    <col min="1" max="1" width="5.8515625" style="2" customWidth="1"/>
    <col min="2" max="2" width="8.28125" style="2" customWidth="1"/>
    <col min="3" max="13" width="10.28125" style="2" customWidth="1"/>
    <col min="14" max="15" width="11.7109375" style="2" customWidth="1"/>
    <col min="16" max="22" width="10.28125" style="2" customWidth="1"/>
    <col min="23" max="23" width="10.7109375" style="2" customWidth="1"/>
    <col min="24" max="38" width="10.28125" style="2" customWidth="1"/>
    <col min="39" max="39" width="11.8515625" style="2" customWidth="1"/>
    <col min="40" max="16384" width="9.140625" style="2" customWidth="1"/>
  </cols>
  <sheetData>
    <row r="1" spans="1:9" ht="13.5" thickBot="1">
      <c r="A1" s="29"/>
      <c r="B1" s="30"/>
      <c r="C1" s="30"/>
      <c r="D1" s="30"/>
      <c r="E1" s="30"/>
      <c r="F1" s="30"/>
      <c r="G1" s="30"/>
      <c r="H1" s="24"/>
      <c r="I1" s="24"/>
    </row>
    <row r="2" spans="1:7" ht="24.75" customHeight="1" thickBot="1">
      <c r="A2" s="73" t="s">
        <v>32</v>
      </c>
      <c r="B2" s="74"/>
      <c r="C2" s="74"/>
      <c r="D2" s="74"/>
      <c r="E2" s="74"/>
      <c r="F2" s="74"/>
      <c r="G2" s="75"/>
    </row>
    <row r="3" spans="1:27" ht="18">
      <c r="A3" s="4"/>
      <c r="B3" s="4"/>
      <c r="C3" s="4"/>
      <c r="D3" s="4"/>
      <c r="E3" s="4"/>
      <c r="F3" s="4"/>
      <c r="G3" s="4"/>
      <c r="H3" s="23" t="s">
        <v>65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34" ht="18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42.75" customHeight="1">
      <c r="A5" s="62" t="s">
        <v>5</v>
      </c>
      <c r="B5" s="62" t="s">
        <v>30</v>
      </c>
      <c r="C5" s="62" t="s">
        <v>9</v>
      </c>
      <c r="D5" s="62" t="s">
        <v>27</v>
      </c>
      <c r="E5" s="62"/>
      <c r="F5" s="64"/>
      <c r="G5" s="62" t="s">
        <v>29</v>
      </c>
      <c r="H5" s="65"/>
      <c r="I5" s="62" t="s">
        <v>1</v>
      </c>
      <c r="J5" s="68" t="s">
        <v>24</v>
      </c>
      <c r="K5" s="60" t="s">
        <v>20</v>
      </c>
      <c r="L5" s="79"/>
      <c r="M5" s="79"/>
      <c r="N5" s="79"/>
      <c r="O5" s="79"/>
      <c r="P5" s="65"/>
      <c r="Q5" s="62" t="s">
        <v>0</v>
      </c>
      <c r="R5" s="60" t="s">
        <v>22</v>
      </c>
      <c r="S5" s="60"/>
      <c r="T5" s="61"/>
      <c r="U5" s="80" t="s">
        <v>19</v>
      </c>
      <c r="V5" s="61"/>
      <c r="W5" s="81" t="s">
        <v>17</v>
      </c>
      <c r="X5" s="82"/>
      <c r="Y5" s="82"/>
      <c r="Z5" s="82"/>
      <c r="AA5" s="82"/>
      <c r="AB5" s="82"/>
      <c r="AC5" s="82"/>
      <c r="AD5" s="82"/>
      <c r="AE5" s="82"/>
      <c r="AF5" s="82"/>
      <c r="AG5" s="82"/>
      <c r="AH5" s="61"/>
      <c r="AI5" s="1"/>
      <c r="AJ5" s="1"/>
      <c r="AK5" s="1"/>
      <c r="AL5" s="1"/>
    </row>
    <row r="6" spans="1:39" ht="21.75" customHeight="1">
      <c r="A6" s="78"/>
      <c r="B6" s="63"/>
      <c r="C6" s="90"/>
      <c r="D6" s="62" t="s">
        <v>25</v>
      </c>
      <c r="E6" s="62" t="s">
        <v>45</v>
      </c>
      <c r="F6" s="62" t="s">
        <v>46</v>
      </c>
      <c r="G6" s="62" t="s">
        <v>25</v>
      </c>
      <c r="H6" s="62" t="s">
        <v>26</v>
      </c>
      <c r="I6" s="66"/>
      <c r="J6" s="69"/>
      <c r="K6" s="62" t="s">
        <v>7</v>
      </c>
      <c r="L6" s="71" t="s">
        <v>31</v>
      </c>
      <c r="M6" s="71" t="s">
        <v>13</v>
      </c>
      <c r="N6" s="71" t="s">
        <v>10</v>
      </c>
      <c r="O6" s="62" t="s">
        <v>45</v>
      </c>
      <c r="P6" s="62" t="s">
        <v>46</v>
      </c>
      <c r="Q6" s="91"/>
      <c r="R6" s="71" t="s">
        <v>28</v>
      </c>
      <c r="S6" s="62" t="s">
        <v>45</v>
      </c>
      <c r="T6" s="68" t="s">
        <v>46</v>
      </c>
      <c r="U6" s="71" t="s">
        <v>25</v>
      </c>
      <c r="V6" s="71" t="s">
        <v>44</v>
      </c>
      <c r="W6" s="71" t="s">
        <v>12</v>
      </c>
      <c r="X6" s="80" t="s">
        <v>3</v>
      </c>
      <c r="Y6" s="61"/>
      <c r="Z6" s="80" t="s">
        <v>8</v>
      </c>
      <c r="AA6" s="61"/>
      <c r="AB6" s="80" t="s">
        <v>6</v>
      </c>
      <c r="AC6" s="61"/>
      <c r="AD6" s="80" t="s">
        <v>21</v>
      </c>
      <c r="AE6" s="61"/>
      <c r="AF6" s="62" t="s">
        <v>16</v>
      </c>
      <c r="AG6" s="71" t="s">
        <v>2</v>
      </c>
      <c r="AH6" s="5" t="s">
        <v>11</v>
      </c>
      <c r="AI6" s="95" t="s">
        <v>15</v>
      </c>
      <c r="AJ6" s="93" t="s">
        <v>14</v>
      </c>
      <c r="AK6" s="93" t="s">
        <v>23</v>
      </c>
      <c r="AL6" s="93" t="s">
        <v>47</v>
      </c>
      <c r="AM6" s="62" t="s">
        <v>43</v>
      </c>
    </row>
    <row r="7" spans="1:39" ht="58.5" customHeight="1">
      <c r="A7" s="78"/>
      <c r="B7" s="63"/>
      <c r="C7" s="63"/>
      <c r="D7" s="63"/>
      <c r="E7" s="63"/>
      <c r="F7" s="62"/>
      <c r="G7" s="67"/>
      <c r="H7" s="67"/>
      <c r="I7" s="67"/>
      <c r="J7" s="70"/>
      <c r="K7" s="67"/>
      <c r="L7" s="72"/>
      <c r="M7" s="72"/>
      <c r="N7" s="72"/>
      <c r="O7" s="63"/>
      <c r="P7" s="62"/>
      <c r="Q7" s="67"/>
      <c r="R7" s="83"/>
      <c r="S7" s="63"/>
      <c r="T7" s="68"/>
      <c r="U7" s="83"/>
      <c r="V7" s="83"/>
      <c r="W7" s="84"/>
      <c r="X7" s="3" t="s">
        <v>18</v>
      </c>
      <c r="Y7" s="3" t="s">
        <v>4</v>
      </c>
      <c r="Z7" s="3" t="s">
        <v>18</v>
      </c>
      <c r="AA7" s="3" t="s">
        <v>4</v>
      </c>
      <c r="AB7" s="3" t="s">
        <v>18</v>
      </c>
      <c r="AC7" s="3" t="s">
        <v>4</v>
      </c>
      <c r="AD7" s="3" t="s">
        <v>18</v>
      </c>
      <c r="AE7" s="3" t="s">
        <v>4</v>
      </c>
      <c r="AF7" s="67"/>
      <c r="AG7" s="94"/>
      <c r="AH7" s="6" t="s">
        <v>4</v>
      </c>
      <c r="AI7" s="67"/>
      <c r="AJ7" s="72"/>
      <c r="AK7" s="72"/>
      <c r="AL7" s="72"/>
      <c r="AM7" s="63"/>
    </row>
    <row r="8" spans="1:39" ht="12.75" customHeight="1">
      <c r="A8" s="26">
        <v>1</v>
      </c>
      <c r="B8" s="45" t="s">
        <v>33</v>
      </c>
      <c r="C8" s="31">
        <v>38</v>
      </c>
      <c r="D8" s="31">
        <v>24925</v>
      </c>
      <c r="E8" s="31">
        <v>1908</v>
      </c>
      <c r="F8" s="31">
        <v>2001</v>
      </c>
      <c r="G8" s="31">
        <v>19306</v>
      </c>
      <c r="H8" s="31">
        <v>19040</v>
      </c>
      <c r="I8" s="32">
        <f aca="true" t="shared" si="0" ref="I8:I22">IF((C8=0),"",((G8/C8)/11))</f>
        <v>46.186602870813395</v>
      </c>
      <c r="J8" s="33">
        <f aca="true" t="shared" si="1" ref="J8:J20">D8+G8</f>
        <v>44231</v>
      </c>
      <c r="K8" s="31">
        <v>16736</v>
      </c>
      <c r="L8" s="31">
        <v>291</v>
      </c>
      <c r="M8" s="33">
        <f aca="true" t="shared" si="2" ref="M8:M20">K8+L8</f>
        <v>17027</v>
      </c>
      <c r="N8" s="31"/>
      <c r="O8" s="31">
        <v>4703</v>
      </c>
      <c r="P8" s="31">
        <v>4978</v>
      </c>
      <c r="Q8" s="32">
        <f aca="true" t="shared" si="3" ref="Q8:Q22">IF((C8=0),"",((M8/C8)/11))</f>
        <v>40.73444976076555</v>
      </c>
      <c r="R8" s="31">
        <v>27204</v>
      </c>
      <c r="S8" s="31">
        <v>2205</v>
      </c>
      <c r="T8" s="31">
        <v>2347</v>
      </c>
      <c r="U8" s="32">
        <f aca="true" t="shared" si="4" ref="U8:U20">IF((C8=0),"",(R8/C8))</f>
        <v>715.8947368421053</v>
      </c>
      <c r="V8" s="32">
        <f>IF((C8=0),"",(S8/C8))</f>
        <v>58.026315789473685</v>
      </c>
      <c r="W8" s="33">
        <f aca="true" t="shared" si="5" ref="W8:W13">X8+Z8+AB8+AD8</f>
        <v>253</v>
      </c>
      <c r="X8" s="31">
        <v>222</v>
      </c>
      <c r="Y8" s="32">
        <f aca="true" t="shared" si="6" ref="Y8:Y20">IF((W8=0),"",((X8/W8)*100))</f>
        <v>87.74703557312253</v>
      </c>
      <c r="Z8" s="31">
        <v>9</v>
      </c>
      <c r="AA8" s="32">
        <f aca="true" t="shared" si="7" ref="AA8:AA20">IF((W8=0),"",((Z8/W8)*100))</f>
        <v>3.557312252964427</v>
      </c>
      <c r="AB8" s="31">
        <v>22</v>
      </c>
      <c r="AC8" s="32">
        <f aca="true" t="shared" si="8" ref="AC8:AC20">IF((W8=0),"",((AB8/W8)*100))</f>
        <v>8.695652173913043</v>
      </c>
      <c r="AD8" s="31"/>
      <c r="AE8" s="32">
        <f aca="true" t="shared" si="9" ref="AE8:AE20">IF((W8=0),"",((AD8/W8)*100))</f>
        <v>0</v>
      </c>
      <c r="AF8" s="32">
        <f aca="true" t="shared" si="10" ref="AF8:AF20">IF((G8=0),"",((M8/G8)*100))</f>
        <v>88.19537967471253</v>
      </c>
      <c r="AG8" s="32">
        <f aca="true" t="shared" si="11" ref="AG8:AG20">IF((J8=0),"",((M8/J8)*100))</f>
        <v>38.495625240216135</v>
      </c>
      <c r="AH8" s="32">
        <f aca="true" t="shared" si="12" ref="AH8:AH20">IF((M8=0),"",((((M8-Z8)-AB8)/M8)*100))</f>
        <v>99.81793621894639</v>
      </c>
      <c r="AI8" s="44">
        <f aca="true" t="shared" si="13" ref="AI8:AI22">IF((G8=0),"",((R8*12)/G8))</f>
        <v>16.909147415311303</v>
      </c>
      <c r="AJ8" s="44">
        <f aca="true" t="shared" si="14" ref="AJ8:AJ20">IF((K8=0),"",((K8/M8)*100))</f>
        <v>98.29094966817408</v>
      </c>
      <c r="AK8" s="44">
        <f aca="true" t="shared" si="15" ref="AK8:AK20">IF((L8=0),"",((L8/M8)*100))</f>
        <v>1.7090503318259236</v>
      </c>
      <c r="AL8" s="44">
        <f aca="true" t="shared" si="16" ref="AL8:AL20">IF((M8=0),"",((P8/M8)*100))</f>
        <v>29.23591942209432</v>
      </c>
      <c r="AM8" s="44">
        <f aca="true" t="shared" si="17" ref="AM8:AM22">IF((C8=0),"",((J8/C8/11)))</f>
        <v>105.8157894736842</v>
      </c>
    </row>
    <row r="9" spans="1:39" ht="12.75" customHeight="1">
      <c r="A9" s="26">
        <v>2</v>
      </c>
      <c r="B9" s="45" t="s">
        <v>37</v>
      </c>
      <c r="C9" s="31">
        <v>38</v>
      </c>
      <c r="D9" s="31">
        <v>106</v>
      </c>
      <c r="E9" s="31">
        <v>2</v>
      </c>
      <c r="F9" s="31">
        <v>2</v>
      </c>
      <c r="G9" s="31">
        <v>174</v>
      </c>
      <c r="H9" s="31">
        <v>173</v>
      </c>
      <c r="I9" s="32">
        <f t="shared" si="0"/>
        <v>0.416267942583732</v>
      </c>
      <c r="J9" s="33">
        <f t="shared" si="1"/>
        <v>280</v>
      </c>
      <c r="K9" s="31">
        <v>84</v>
      </c>
      <c r="L9" s="31">
        <v>50</v>
      </c>
      <c r="M9" s="33">
        <f t="shared" si="2"/>
        <v>134</v>
      </c>
      <c r="N9" s="31"/>
      <c r="O9" s="31">
        <v>5</v>
      </c>
      <c r="P9" s="31">
        <v>6</v>
      </c>
      <c r="Q9" s="32">
        <f t="shared" si="3"/>
        <v>0.32057416267942584</v>
      </c>
      <c r="R9" s="31">
        <v>146</v>
      </c>
      <c r="S9" s="31">
        <v>6</v>
      </c>
      <c r="T9" s="31">
        <v>7</v>
      </c>
      <c r="U9" s="32">
        <f t="shared" si="4"/>
        <v>3.8421052631578947</v>
      </c>
      <c r="V9" s="32">
        <f aca="true" t="shared" si="18" ref="V9:V20">IF((C9=0),"",(S9/C9))</f>
        <v>0.15789473684210525</v>
      </c>
      <c r="W9" s="33">
        <f t="shared" si="5"/>
        <v>1</v>
      </c>
      <c r="X9" s="31">
        <v>1</v>
      </c>
      <c r="Y9" s="32">
        <f t="shared" si="6"/>
        <v>100</v>
      </c>
      <c r="Z9" s="31"/>
      <c r="AA9" s="32">
        <f t="shared" si="7"/>
        <v>0</v>
      </c>
      <c r="AB9" s="31"/>
      <c r="AC9" s="32">
        <f t="shared" si="8"/>
        <v>0</v>
      </c>
      <c r="AD9" s="31"/>
      <c r="AE9" s="32">
        <f t="shared" si="9"/>
        <v>0</v>
      </c>
      <c r="AF9" s="32">
        <f t="shared" si="10"/>
        <v>77.01149425287356</v>
      </c>
      <c r="AG9" s="32">
        <f t="shared" si="11"/>
        <v>47.85714285714286</v>
      </c>
      <c r="AH9" s="32">
        <f t="shared" si="12"/>
        <v>100</v>
      </c>
      <c r="AI9" s="44">
        <f t="shared" si="13"/>
        <v>10.068965517241379</v>
      </c>
      <c r="AJ9" s="44">
        <f t="shared" si="14"/>
        <v>62.68656716417911</v>
      </c>
      <c r="AK9" s="44">
        <f t="shared" si="15"/>
        <v>37.3134328358209</v>
      </c>
      <c r="AL9" s="44">
        <f t="shared" si="16"/>
        <v>4.477611940298507</v>
      </c>
      <c r="AM9" s="44">
        <f t="shared" si="17"/>
        <v>0.6698564593301435</v>
      </c>
    </row>
    <row r="10" spans="1:39" ht="12.75" customHeight="1">
      <c r="A10" s="26">
        <v>3</v>
      </c>
      <c r="B10" s="45" t="s">
        <v>38</v>
      </c>
      <c r="C10" s="31">
        <v>38</v>
      </c>
      <c r="D10" s="31">
        <v>492</v>
      </c>
      <c r="E10" s="31">
        <v>1</v>
      </c>
      <c r="F10" s="31">
        <v>1</v>
      </c>
      <c r="G10" s="31">
        <v>557</v>
      </c>
      <c r="H10" s="31">
        <v>556</v>
      </c>
      <c r="I10" s="32">
        <f t="shared" si="0"/>
        <v>1.332535885167464</v>
      </c>
      <c r="J10" s="33">
        <f t="shared" si="1"/>
        <v>1049</v>
      </c>
      <c r="K10" s="31">
        <v>603</v>
      </c>
      <c r="L10" s="31">
        <v>9</v>
      </c>
      <c r="M10" s="33">
        <f t="shared" si="2"/>
        <v>612</v>
      </c>
      <c r="N10" s="31"/>
      <c r="O10" s="31">
        <v>7</v>
      </c>
      <c r="P10" s="31">
        <v>8</v>
      </c>
      <c r="Q10" s="32">
        <f t="shared" si="3"/>
        <v>1.464114832535885</v>
      </c>
      <c r="R10" s="31">
        <v>437</v>
      </c>
      <c r="S10" s="31">
        <v>18</v>
      </c>
      <c r="T10" s="31">
        <v>22</v>
      </c>
      <c r="U10" s="32">
        <f t="shared" si="4"/>
        <v>11.5</v>
      </c>
      <c r="V10" s="32">
        <f t="shared" si="18"/>
        <v>0.47368421052631576</v>
      </c>
      <c r="W10" s="33">
        <f t="shared" si="5"/>
        <v>2</v>
      </c>
      <c r="X10" s="31">
        <v>1</v>
      </c>
      <c r="Y10" s="32">
        <f t="shared" si="6"/>
        <v>50</v>
      </c>
      <c r="Z10" s="31"/>
      <c r="AA10" s="32">
        <f t="shared" si="7"/>
        <v>0</v>
      </c>
      <c r="AB10" s="31">
        <v>1</v>
      </c>
      <c r="AC10" s="32">
        <f t="shared" si="8"/>
        <v>50</v>
      </c>
      <c r="AD10" s="31"/>
      <c r="AE10" s="32">
        <f t="shared" si="9"/>
        <v>0</v>
      </c>
      <c r="AF10" s="32">
        <f t="shared" si="10"/>
        <v>109.87432675044883</v>
      </c>
      <c r="AG10" s="32">
        <f t="shared" si="11"/>
        <v>58.341277407054335</v>
      </c>
      <c r="AH10" s="32">
        <f t="shared" si="12"/>
        <v>99.83660130718954</v>
      </c>
      <c r="AI10" s="44">
        <f t="shared" si="13"/>
        <v>9.41472172351885</v>
      </c>
      <c r="AJ10" s="44">
        <f t="shared" si="14"/>
        <v>98.52941176470588</v>
      </c>
      <c r="AK10" s="44">
        <f t="shared" si="15"/>
        <v>1.4705882352941175</v>
      </c>
      <c r="AL10" s="44">
        <f t="shared" si="16"/>
        <v>1.3071895424836601</v>
      </c>
      <c r="AM10" s="44">
        <f t="shared" si="17"/>
        <v>2.5095693779904304</v>
      </c>
    </row>
    <row r="11" spans="1:39" ht="12.75" customHeight="1">
      <c r="A11" s="26">
        <v>4</v>
      </c>
      <c r="B11" s="45" t="s">
        <v>39</v>
      </c>
      <c r="C11" s="31">
        <v>38</v>
      </c>
      <c r="D11" s="31">
        <v>3</v>
      </c>
      <c r="E11" s="31">
        <v>0</v>
      </c>
      <c r="F11" s="31">
        <v>0</v>
      </c>
      <c r="G11" s="31">
        <v>115</v>
      </c>
      <c r="H11" s="31">
        <v>115</v>
      </c>
      <c r="I11" s="32">
        <f t="shared" si="0"/>
        <v>0.2751196172248804</v>
      </c>
      <c r="J11" s="33">
        <f t="shared" si="1"/>
        <v>118</v>
      </c>
      <c r="K11" s="31">
        <v>115</v>
      </c>
      <c r="L11" s="31">
        <v>1</v>
      </c>
      <c r="M11" s="33">
        <f t="shared" si="2"/>
        <v>116</v>
      </c>
      <c r="N11" s="31"/>
      <c r="O11" s="31">
        <v>0</v>
      </c>
      <c r="P11" s="31">
        <v>0</v>
      </c>
      <c r="Q11" s="32">
        <f t="shared" si="3"/>
        <v>0.27751196172248804</v>
      </c>
      <c r="R11" s="31">
        <v>2</v>
      </c>
      <c r="S11" s="31">
        <v>0</v>
      </c>
      <c r="T11" s="31">
        <v>0</v>
      </c>
      <c r="U11" s="32">
        <f t="shared" si="4"/>
        <v>0.05263157894736842</v>
      </c>
      <c r="V11" s="32">
        <f t="shared" si="18"/>
        <v>0</v>
      </c>
      <c r="W11" s="33">
        <f t="shared" si="5"/>
        <v>0</v>
      </c>
      <c r="X11" s="31">
        <v>0</v>
      </c>
      <c r="Y11" s="32">
        <f t="shared" si="6"/>
      </c>
      <c r="Z11" s="31"/>
      <c r="AA11" s="32">
        <f t="shared" si="7"/>
      </c>
      <c r="AB11" s="31"/>
      <c r="AC11" s="32">
        <f t="shared" si="8"/>
      </c>
      <c r="AD11" s="31"/>
      <c r="AE11" s="32">
        <f t="shared" si="9"/>
      </c>
      <c r="AF11" s="32">
        <f t="shared" si="10"/>
        <v>100.8695652173913</v>
      </c>
      <c r="AG11" s="32">
        <f t="shared" si="11"/>
        <v>98.30508474576271</v>
      </c>
      <c r="AH11" s="32">
        <f t="shared" si="12"/>
        <v>100</v>
      </c>
      <c r="AI11" s="44">
        <f t="shared" si="13"/>
        <v>0.20869565217391303</v>
      </c>
      <c r="AJ11" s="44">
        <f t="shared" si="14"/>
        <v>99.13793103448276</v>
      </c>
      <c r="AK11" s="44">
        <f t="shared" si="15"/>
        <v>0.8620689655172413</v>
      </c>
      <c r="AL11" s="44">
        <f t="shared" si="16"/>
        <v>0</v>
      </c>
      <c r="AM11" s="44">
        <f t="shared" si="17"/>
        <v>0.2822966507177033</v>
      </c>
    </row>
    <row r="12" spans="1:39" ht="12.75" customHeight="1">
      <c r="A12" s="26">
        <v>5</v>
      </c>
      <c r="B12" s="46" t="s">
        <v>40</v>
      </c>
      <c r="C12" s="31">
        <v>14</v>
      </c>
      <c r="D12" s="31">
        <v>227</v>
      </c>
      <c r="E12" s="31">
        <v>0</v>
      </c>
      <c r="F12" s="31">
        <v>0</v>
      </c>
      <c r="G12" s="31">
        <v>442</v>
      </c>
      <c r="H12" s="31">
        <v>438</v>
      </c>
      <c r="I12" s="32">
        <f t="shared" si="0"/>
        <v>2.8701298701298703</v>
      </c>
      <c r="J12" s="33">
        <f t="shared" si="1"/>
        <v>669</v>
      </c>
      <c r="K12" s="31">
        <v>460</v>
      </c>
      <c r="L12" s="31">
        <v>10</v>
      </c>
      <c r="M12" s="33">
        <f t="shared" si="2"/>
        <v>470</v>
      </c>
      <c r="N12" s="31"/>
      <c r="O12" s="31">
        <v>11</v>
      </c>
      <c r="P12" s="31">
        <v>12</v>
      </c>
      <c r="Q12" s="32">
        <f t="shared" si="3"/>
        <v>3.051948051948052</v>
      </c>
      <c r="R12" s="31">
        <v>199</v>
      </c>
      <c r="S12" s="31">
        <v>2</v>
      </c>
      <c r="T12" s="31">
        <v>2</v>
      </c>
      <c r="U12" s="32">
        <f t="shared" si="4"/>
        <v>14.214285714285714</v>
      </c>
      <c r="V12" s="32">
        <f t="shared" si="18"/>
        <v>0.14285714285714285</v>
      </c>
      <c r="W12" s="33">
        <f t="shared" si="5"/>
        <v>10</v>
      </c>
      <c r="X12" s="31">
        <v>10</v>
      </c>
      <c r="Y12" s="32">
        <f t="shared" si="6"/>
        <v>100</v>
      </c>
      <c r="Z12" s="31"/>
      <c r="AA12" s="32">
        <f t="shared" si="7"/>
        <v>0</v>
      </c>
      <c r="AB12" s="31"/>
      <c r="AC12" s="32">
        <f t="shared" si="8"/>
        <v>0</v>
      </c>
      <c r="AD12" s="31"/>
      <c r="AE12" s="32">
        <f t="shared" si="9"/>
        <v>0</v>
      </c>
      <c r="AF12" s="32">
        <f t="shared" si="10"/>
        <v>106.33484162895928</v>
      </c>
      <c r="AG12" s="32">
        <f t="shared" si="11"/>
        <v>70.254110612855</v>
      </c>
      <c r="AH12" s="32">
        <f t="shared" si="12"/>
        <v>100</v>
      </c>
      <c r="AI12" s="44">
        <f t="shared" si="13"/>
        <v>5.402714932126697</v>
      </c>
      <c r="AJ12" s="44">
        <f t="shared" si="14"/>
        <v>97.87234042553192</v>
      </c>
      <c r="AK12" s="44">
        <f t="shared" si="15"/>
        <v>2.127659574468085</v>
      </c>
      <c r="AL12" s="44">
        <f t="shared" si="16"/>
        <v>2.553191489361702</v>
      </c>
      <c r="AM12" s="44">
        <f t="shared" si="17"/>
        <v>4.344155844155844</v>
      </c>
    </row>
    <row r="13" spans="1:39" ht="12.75" customHeight="1">
      <c r="A13" s="26">
        <v>6</v>
      </c>
      <c r="B13" s="46" t="s">
        <v>41</v>
      </c>
      <c r="C13" s="31">
        <v>38</v>
      </c>
      <c r="D13" s="31">
        <v>141</v>
      </c>
      <c r="E13" s="31">
        <v>8</v>
      </c>
      <c r="F13" s="31">
        <v>9</v>
      </c>
      <c r="G13" s="31">
        <v>156</v>
      </c>
      <c r="H13" s="31">
        <v>1</v>
      </c>
      <c r="I13" s="32">
        <f t="shared" si="0"/>
        <v>0.37320574162679426</v>
      </c>
      <c r="J13" s="33">
        <f t="shared" si="1"/>
        <v>297</v>
      </c>
      <c r="K13" s="31">
        <v>125</v>
      </c>
      <c r="L13" s="31">
        <v>3</v>
      </c>
      <c r="M13" s="33">
        <f t="shared" si="2"/>
        <v>128</v>
      </c>
      <c r="N13" s="31"/>
      <c r="O13" s="31">
        <v>20</v>
      </c>
      <c r="P13" s="31">
        <v>24</v>
      </c>
      <c r="Q13" s="32">
        <f t="shared" si="3"/>
        <v>0.3062200956937799</v>
      </c>
      <c r="R13" s="31">
        <v>169</v>
      </c>
      <c r="S13" s="31">
        <v>13</v>
      </c>
      <c r="T13" s="31">
        <v>15</v>
      </c>
      <c r="U13" s="32">
        <f t="shared" si="4"/>
        <v>4.447368421052632</v>
      </c>
      <c r="V13" s="32">
        <f t="shared" si="18"/>
        <v>0.34210526315789475</v>
      </c>
      <c r="W13" s="33">
        <f t="shared" si="5"/>
        <v>32</v>
      </c>
      <c r="X13" s="31">
        <v>32</v>
      </c>
      <c r="Y13" s="32">
        <f t="shared" si="6"/>
        <v>100</v>
      </c>
      <c r="Z13" s="31"/>
      <c r="AA13" s="32">
        <f t="shared" si="7"/>
        <v>0</v>
      </c>
      <c r="AB13" s="31"/>
      <c r="AC13" s="32">
        <f t="shared" si="8"/>
        <v>0</v>
      </c>
      <c r="AD13" s="31"/>
      <c r="AE13" s="32">
        <f t="shared" si="9"/>
        <v>0</v>
      </c>
      <c r="AF13" s="32">
        <f t="shared" si="10"/>
        <v>82.05128205128204</v>
      </c>
      <c r="AG13" s="32">
        <f t="shared" si="11"/>
        <v>43.09764309764309</v>
      </c>
      <c r="AH13" s="32">
        <f t="shared" si="12"/>
        <v>100</v>
      </c>
      <c r="AI13" s="44">
        <f t="shared" si="13"/>
        <v>13</v>
      </c>
      <c r="AJ13" s="44">
        <f t="shared" si="14"/>
        <v>97.65625</v>
      </c>
      <c r="AK13" s="44">
        <f t="shared" si="15"/>
        <v>2.34375</v>
      </c>
      <c r="AL13" s="44">
        <f t="shared" si="16"/>
        <v>18.75</v>
      </c>
      <c r="AM13" s="44">
        <f t="shared" si="17"/>
        <v>0.7105263157894737</v>
      </c>
    </row>
    <row r="14" spans="1:39" s="7" customFormat="1" ht="12.75">
      <c r="A14" s="85" t="s">
        <v>42</v>
      </c>
      <c r="B14" s="87"/>
      <c r="C14" s="34">
        <v>38</v>
      </c>
      <c r="D14" s="35">
        <f>SUM(D8:D13)</f>
        <v>25894</v>
      </c>
      <c r="E14" s="35">
        <f>SUM(E8:E13)</f>
        <v>1919</v>
      </c>
      <c r="F14" s="35">
        <f>SUM(F8:F13)</f>
        <v>2013</v>
      </c>
      <c r="G14" s="35">
        <f>SUM(G8:G13)</f>
        <v>20750</v>
      </c>
      <c r="H14" s="35">
        <f>SUM(H8:H13)</f>
        <v>20323</v>
      </c>
      <c r="I14" s="36">
        <f t="shared" si="0"/>
        <v>49.641148325358856</v>
      </c>
      <c r="J14" s="37">
        <f>D14+G14</f>
        <v>46644</v>
      </c>
      <c r="K14" s="35">
        <f>SUM(K8:K13)</f>
        <v>18123</v>
      </c>
      <c r="L14" s="35">
        <f>SUM(L8:L13)</f>
        <v>364</v>
      </c>
      <c r="M14" s="37">
        <f>K14+L14</f>
        <v>18487</v>
      </c>
      <c r="N14" s="35">
        <f>SUM(N8:N13)</f>
        <v>0</v>
      </c>
      <c r="O14" s="35">
        <f>SUM(O8:O13)</f>
        <v>4746</v>
      </c>
      <c r="P14" s="35">
        <f>SUM(P8:P13)</f>
        <v>5028</v>
      </c>
      <c r="Q14" s="36">
        <f t="shared" si="3"/>
        <v>44.22727272727273</v>
      </c>
      <c r="R14" s="35">
        <f>SUM(R8:R13)</f>
        <v>28157</v>
      </c>
      <c r="S14" s="35">
        <f>SUM(S8:S13)</f>
        <v>2244</v>
      </c>
      <c r="T14" s="35">
        <f>SUM(T8:T13)</f>
        <v>2393</v>
      </c>
      <c r="U14" s="36">
        <f>IF((C14=0),"",(R14/C14))</f>
        <v>740.9736842105264</v>
      </c>
      <c r="V14" s="36">
        <f t="shared" si="18"/>
        <v>59.05263157894737</v>
      </c>
      <c r="W14" s="35">
        <f>SUM(W8:W13)</f>
        <v>298</v>
      </c>
      <c r="X14" s="35">
        <f>SUM(X8:X13)</f>
        <v>266</v>
      </c>
      <c r="Y14" s="42">
        <f>IF((W14=0),"",((X14/W14)*100))</f>
        <v>89.26174496644296</v>
      </c>
      <c r="Z14" s="35">
        <f>SUM(Z8:Z13)</f>
        <v>9</v>
      </c>
      <c r="AA14" s="42">
        <f>IF((W14=0),"",((Z14/W14)*100))</f>
        <v>3.0201342281879198</v>
      </c>
      <c r="AB14" s="35">
        <f>SUM(AB8:AB13)</f>
        <v>23</v>
      </c>
      <c r="AC14" s="42">
        <f>IF((W14=0),"",((AB14/W14)*100))</f>
        <v>7.718120805369128</v>
      </c>
      <c r="AD14" s="35">
        <f>SUM(AD8:AD13)</f>
        <v>0</v>
      </c>
      <c r="AE14" s="36">
        <f>IF((W14=0),"",((AD14/W14)*100))</f>
        <v>0</v>
      </c>
      <c r="AF14" s="36">
        <f>IF((G14=0),"",((M14/G14)*100))</f>
        <v>89.09397590361445</v>
      </c>
      <c r="AG14" s="36">
        <f>IF((J14=0),"",((M14/J14)*100))</f>
        <v>39.634250921876344</v>
      </c>
      <c r="AH14" s="36">
        <f>IF((M14=0),"",((((M14-Z14)-AB14)/M14)*100))</f>
        <v>99.82690539297884</v>
      </c>
      <c r="AI14" s="42">
        <f t="shared" si="13"/>
        <v>16.28356626506024</v>
      </c>
      <c r="AJ14" s="42">
        <f>IF((K14=0),"",((K14/M14)*100))</f>
        <v>98.03104884513442</v>
      </c>
      <c r="AK14" s="42">
        <f>IF((L14=0),"",((L14/M14)*100))</f>
        <v>1.9689511548655811</v>
      </c>
      <c r="AL14" s="42">
        <f>IF((M14=0),"",((P14/M14)*100))</f>
        <v>27.197490128198194</v>
      </c>
      <c r="AM14" s="42">
        <f t="shared" si="17"/>
        <v>111.58851674641147</v>
      </c>
    </row>
    <row r="15" spans="1:39" ht="12.75" customHeight="1">
      <c r="A15" s="26">
        <v>7</v>
      </c>
      <c r="B15" s="45" t="s">
        <v>34</v>
      </c>
      <c r="C15" s="31"/>
      <c r="D15" s="31"/>
      <c r="E15" s="31"/>
      <c r="F15" s="31"/>
      <c r="G15" s="31"/>
      <c r="H15" s="31"/>
      <c r="I15" s="32">
        <f t="shared" si="0"/>
      </c>
      <c r="J15" s="33">
        <f t="shared" si="1"/>
        <v>0</v>
      </c>
      <c r="K15" s="31"/>
      <c r="L15" s="31"/>
      <c r="M15" s="33">
        <f t="shared" si="2"/>
        <v>0</v>
      </c>
      <c r="N15" s="31"/>
      <c r="O15" s="31"/>
      <c r="P15" s="31"/>
      <c r="Q15" s="32">
        <f t="shared" si="3"/>
      </c>
      <c r="R15" s="31"/>
      <c r="S15" s="31"/>
      <c r="T15" s="31"/>
      <c r="U15" s="32">
        <f t="shared" si="4"/>
      </c>
      <c r="V15" s="32">
        <f t="shared" si="18"/>
      </c>
      <c r="W15" s="33">
        <f>X15+Z15+AB15+AD15</f>
        <v>0</v>
      </c>
      <c r="X15" s="31"/>
      <c r="Y15" s="32">
        <f t="shared" si="6"/>
      </c>
      <c r="Z15" s="31"/>
      <c r="AA15" s="32">
        <f t="shared" si="7"/>
      </c>
      <c r="AB15" s="31"/>
      <c r="AC15" s="32">
        <f t="shared" si="8"/>
      </c>
      <c r="AD15" s="31"/>
      <c r="AE15" s="32">
        <f t="shared" si="9"/>
      </c>
      <c r="AF15" s="32">
        <f t="shared" si="10"/>
      </c>
      <c r="AG15" s="32">
        <f t="shared" si="11"/>
      </c>
      <c r="AH15" s="32">
        <f t="shared" si="12"/>
      </c>
      <c r="AI15" s="44">
        <f t="shared" si="13"/>
      </c>
      <c r="AJ15" s="44">
        <f t="shared" si="14"/>
      </c>
      <c r="AK15" s="44">
        <f t="shared" si="15"/>
      </c>
      <c r="AL15" s="44">
        <f t="shared" si="16"/>
      </c>
      <c r="AM15" s="44">
        <f t="shared" si="17"/>
      </c>
    </row>
    <row r="16" spans="1:39" ht="12.75" customHeight="1">
      <c r="A16" s="26">
        <v>8</v>
      </c>
      <c r="B16" s="45" t="s">
        <v>35</v>
      </c>
      <c r="C16" s="31"/>
      <c r="D16" s="31"/>
      <c r="E16" s="31"/>
      <c r="F16" s="31"/>
      <c r="G16" s="31"/>
      <c r="H16" s="31"/>
      <c r="I16" s="32">
        <f t="shared" si="0"/>
      </c>
      <c r="J16" s="33">
        <f t="shared" si="1"/>
        <v>0</v>
      </c>
      <c r="K16" s="31"/>
      <c r="L16" s="31"/>
      <c r="M16" s="33">
        <f t="shared" si="2"/>
        <v>0</v>
      </c>
      <c r="N16" s="31"/>
      <c r="O16" s="31"/>
      <c r="P16" s="31"/>
      <c r="Q16" s="32">
        <f t="shared" si="3"/>
      </c>
      <c r="R16" s="31"/>
      <c r="S16" s="31"/>
      <c r="T16" s="31"/>
      <c r="U16" s="32">
        <f t="shared" si="4"/>
      </c>
      <c r="V16" s="32">
        <f t="shared" si="18"/>
      </c>
      <c r="W16" s="33">
        <f>X16+Z16+AB16+AD16</f>
        <v>0</v>
      </c>
      <c r="X16" s="31"/>
      <c r="Y16" s="32">
        <f t="shared" si="6"/>
      </c>
      <c r="Z16" s="31"/>
      <c r="AA16" s="32">
        <f t="shared" si="7"/>
      </c>
      <c r="AB16" s="31"/>
      <c r="AC16" s="32">
        <f t="shared" si="8"/>
      </c>
      <c r="AD16" s="31"/>
      <c r="AE16" s="32">
        <f t="shared" si="9"/>
      </c>
      <c r="AF16" s="32">
        <f t="shared" si="10"/>
      </c>
      <c r="AG16" s="32">
        <f t="shared" si="11"/>
      </c>
      <c r="AH16" s="32">
        <f t="shared" si="12"/>
      </c>
      <c r="AI16" s="44">
        <f t="shared" si="13"/>
      </c>
      <c r="AJ16" s="44">
        <f t="shared" si="14"/>
      </c>
      <c r="AK16" s="44">
        <f t="shared" si="15"/>
      </c>
      <c r="AL16" s="44">
        <f t="shared" si="16"/>
      </c>
      <c r="AM16" s="44">
        <f t="shared" si="17"/>
      </c>
    </row>
    <row r="17" spans="1:39" ht="12.75" customHeight="1">
      <c r="A17" s="26">
        <v>9</v>
      </c>
      <c r="B17" s="45" t="s">
        <v>36</v>
      </c>
      <c r="C17" s="31">
        <v>38</v>
      </c>
      <c r="D17" s="31">
        <v>8</v>
      </c>
      <c r="E17" s="31">
        <v>0</v>
      </c>
      <c r="F17" s="31">
        <v>0</v>
      </c>
      <c r="G17" s="31">
        <v>568</v>
      </c>
      <c r="H17" s="31">
        <v>562</v>
      </c>
      <c r="I17" s="32">
        <f t="shared" si="0"/>
        <v>1.3588516746411483</v>
      </c>
      <c r="J17" s="33">
        <f>D17+G17</f>
        <v>576</v>
      </c>
      <c r="K17" s="31">
        <v>564</v>
      </c>
      <c r="L17" s="31">
        <v>8</v>
      </c>
      <c r="M17" s="33">
        <f>K17+L17</f>
        <v>572</v>
      </c>
      <c r="N17" s="31"/>
      <c r="O17" s="31">
        <v>0</v>
      </c>
      <c r="P17" s="31">
        <v>2</v>
      </c>
      <c r="Q17" s="32">
        <f t="shared" si="3"/>
        <v>1.368421052631579</v>
      </c>
      <c r="R17" s="31">
        <v>4</v>
      </c>
      <c r="S17" s="31">
        <v>0</v>
      </c>
      <c r="T17" s="31">
        <v>0</v>
      </c>
      <c r="U17" s="32">
        <f>IF((C17=0),"",(R17/C17))</f>
        <v>0.10526315789473684</v>
      </c>
      <c r="V17" s="32">
        <f>IF((C17=0),"",(S17/C17))</f>
        <v>0</v>
      </c>
      <c r="W17" s="33">
        <f>X17+Z17+AB17+AD17</f>
        <v>0</v>
      </c>
      <c r="X17" s="31"/>
      <c r="Y17" s="32">
        <f>IF((W17=0),"",((X17/W17)*100))</f>
      </c>
      <c r="Z17" s="31"/>
      <c r="AA17" s="32">
        <f>IF((W17=0),"",((Z17/W17)*100))</f>
      </c>
      <c r="AB17" s="31"/>
      <c r="AC17" s="32">
        <f>IF((W17=0),"",((AB17/W17)*100))</f>
      </c>
      <c r="AD17" s="31"/>
      <c r="AE17" s="32">
        <f>IF((W17=0),"",((AD17/W17)*100))</f>
      </c>
      <c r="AF17" s="32">
        <f>IF((G17=0),"",((M17/G17)*100))</f>
        <v>100.70422535211267</v>
      </c>
      <c r="AG17" s="32">
        <f>IF((J17=0),"",((M17/J17)*100))</f>
        <v>99.30555555555556</v>
      </c>
      <c r="AH17" s="32">
        <f>IF((M17=0),"",((((M17-Z17)-AB17)/M17)*100))</f>
        <v>100</v>
      </c>
      <c r="AI17" s="44">
        <f t="shared" si="13"/>
        <v>0.08450704225352113</v>
      </c>
      <c r="AJ17" s="44">
        <f>IF((K17=0),"",((K17/M17)*100))</f>
        <v>98.6013986013986</v>
      </c>
      <c r="AK17" s="44">
        <f>IF((L17=0),"",((L17/M17)*100))</f>
        <v>1.3986013986013985</v>
      </c>
      <c r="AL17" s="44">
        <f>IF((M17=0),"",((P17/M17)*100))</f>
        <v>0.34965034965034963</v>
      </c>
      <c r="AM17" s="44">
        <f t="shared" si="17"/>
        <v>1.3779904306220094</v>
      </c>
    </row>
    <row r="18" spans="1:39" ht="12.75" customHeight="1">
      <c r="A18" s="26">
        <v>10</v>
      </c>
      <c r="B18" s="47" t="s">
        <v>59</v>
      </c>
      <c r="C18" s="31"/>
      <c r="D18" s="31"/>
      <c r="E18" s="31"/>
      <c r="F18" s="31"/>
      <c r="G18" s="31"/>
      <c r="H18" s="31"/>
      <c r="I18" s="32">
        <f t="shared" si="0"/>
      </c>
      <c r="J18" s="33">
        <f t="shared" si="1"/>
        <v>0</v>
      </c>
      <c r="K18" s="31"/>
      <c r="L18" s="31"/>
      <c r="M18" s="33">
        <f t="shared" si="2"/>
        <v>0</v>
      </c>
      <c r="N18" s="31"/>
      <c r="O18" s="31"/>
      <c r="P18" s="31"/>
      <c r="Q18" s="32">
        <f t="shared" si="3"/>
      </c>
      <c r="R18" s="31"/>
      <c r="S18" s="31"/>
      <c r="T18" s="31"/>
      <c r="U18" s="32">
        <f t="shared" si="4"/>
      </c>
      <c r="V18" s="32">
        <f t="shared" si="18"/>
      </c>
      <c r="W18" s="33">
        <f>X18+Z18+AB18+AD18</f>
        <v>0</v>
      </c>
      <c r="X18" s="31"/>
      <c r="Y18" s="32">
        <f t="shared" si="6"/>
      </c>
      <c r="Z18" s="31"/>
      <c r="AA18" s="32">
        <f t="shared" si="7"/>
      </c>
      <c r="AB18" s="31"/>
      <c r="AC18" s="32">
        <f t="shared" si="8"/>
      </c>
      <c r="AD18" s="31"/>
      <c r="AE18" s="32">
        <f t="shared" si="9"/>
      </c>
      <c r="AF18" s="32">
        <f t="shared" si="10"/>
      </c>
      <c r="AG18" s="32">
        <f t="shared" si="11"/>
      </c>
      <c r="AH18" s="32">
        <f t="shared" si="12"/>
      </c>
      <c r="AI18" s="44">
        <f t="shared" si="13"/>
      </c>
      <c r="AJ18" s="44">
        <f t="shared" si="14"/>
      </c>
      <c r="AK18" s="44">
        <f t="shared" si="15"/>
      </c>
      <c r="AL18" s="44">
        <f t="shared" si="16"/>
      </c>
      <c r="AM18" s="44">
        <f t="shared" si="17"/>
      </c>
    </row>
    <row r="19" spans="1:39" ht="12.75" customHeight="1">
      <c r="A19" s="26">
        <v>11</v>
      </c>
      <c r="B19" s="45" t="s">
        <v>60</v>
      </c>
      <c r="C19" s="31">
        <v>5</v>
      </c>
      <c r="D19" s="31"/>
      <c r="E19" s="31"/>
      <c r="F19" s="31"/>
      <c r="G19" s="31">
        <v>5</v>
      </c>
      <c r="H19" s="31">
        <v>5</v>
      </c>
      <c r="I19" s="32">
        <f t="shared" si="0"/>
        <v>0.09090909090909091</v>
      </c>
      <c r="J19" s="33">
        <f>D19+G19</f>
        <v>5</v>
      </c>
      <c r="K19" s="31">
        <v>5</v>
      </c>
      <c r="L19" s="31">
        <v>0</v>
      </c>
      <c r="M19" s="33">
        <f>K19+L19</f>
        <v>5</v>
      </c>
      <c r="N19" s="31"/>
      <c r="O19" s="31">
        <v>0</v>
      </c>
      <c r="P19" s="31">
        <v>0</v>
      </c>
      <c r="Q19" s="32">
        <f t="shared" si="3"/>
        <v>0.09090909090909091</v>
      </c>
      <c r="R19" s="31">
        <v>0</v>
      </c>
      <c r="S19" s="31">
        <v>0</v>
      </c>
      <c r="T19" s="31">
        <v>0</v>
      </c>
      <c r="U19" s="32">
        <f>IF((C19=0),"",(R19/C19))</f>
        <v>0</v>
      </c>
      <c r="V19" s="32">
        <f>IF((C19=0),"",(S19/C19))</f>
        <v>0</v>
      </c>
      <c r="W19" s="33">
        <f>X19+Z19+AB19+AD19</f>
        <v>0</v>
      </c>
      <c r="X19" s="31"/>
      <c r="Y19" s="32">
        <f>IF((W19=0),"",((X19/W19)*100))</f>
      </c>
      <c r="Z19" s="31"/>
      <c r="AA19" s="32">
        <f>IF((W19=0),"",((Z19/W19)*100))</f>
      </c>
      <c r="AB19" s="31"/>
      <c r="AC19" s="32">
        <f>IF((W19=0),"",((AB19/W19)*100))</f>
      </c>
      <c r="AD19" s="31"/>
      <c r="AE19" s="32">
        <f>IF((W19=0),"",((AD19/W19)*100))</f>
      </c>
      <c r="AF19" s="32">
        <f>IF((G19=0),"",((M19/G19)*100))</f>
        <v>100</v>
      </c>
      <c r="AG19" s="32">
        <f>IF((J19=0),"",((M19/J19)*100))</f>
        <v>100</v>
      </c>
      <c r="AH19" s="32">
        <f>IF((M19=0),"",((((M19-Z19)-AB19)/M19)*100))</f>
        <v>100</v>
      </c>
      <c r="AI19" s="44">
        <f t="shared" si="13"/>
        <v>0</v>
      </c>
      <c r="AJ19" s="44">
        <f>IF((K19=0),"",((K19/M19)*100))</f>
        <v>100</v>
      </c>
      <c r="AK19" s="44">
        <f>IF((L19=0),"",((L19/M19)*100))</f>
      </c>
      <c r="AL19" s="44">
        <f>IF((M19=0),"",((P19/M19)*100))</f>
        <v>0</v>
      </c>
      <c r="AM19" s="44">
        <f t="shared" si="17"/>
        <v>0.09090909090909091</v>
      </c>
    </row>
    <row r="20" spans="1:39" s="7" customFormat="1" ht="12.75">
      <c r="A20" s="88" t="s">
        <v>62</v>
      </c>
      <c r="B20" s="89"/>
      <c r="C20" s="38">
        <v>38</v>
      </c>
      <c r="D20" s="35">
        <f>SUM(D15:D19)</f>
        <v>8</v>
      </c>
      <c r="E20" s="35">
        <f>SUM(E15:E19)</f>
        <v>0</v>
      </c>
      <c r="F20" s="35">
        <f>SUM(F15:F19)</f>
        <v>0</v>
      </c>
      <c r="G20" s="35">
        <f>SUM(G15:G19)</f>
        <v>573</v>
      </c>
      <c r="H20" s="35">
        <f>SUM(H15:H19)</f>
        <v>567</v>
      </c>
      <c r="I20" s="36">
        <f t="shared" si="0"/>
        <v>1.3708133971291867</v>
      </c>
      <c r="J20" s="37">
        <f t="shared" si="1"/>
        <v>581</v>
      </c>
      <c r="K20" s="35">
        <f>SUM(K15:K19)</f>
        <v>569</v>
      </c>
      <c r="L20" s="35">
        <f>SUM(L15:L19)</f>
        <v>8</v>
      </c>
      <c r="M20" s="37">
        <f t="shared" si="2"/>
        <v>577</v>
      </c>
      <c r="N20" s="35">
        <f>SUM(N15:N19)</f>
        <v>0</v>
      </c>
      <c r="O20" s="35">
        <f>SUM(O15:O19)</f>
        <v>0</v>
      </c>
      <c r="P20" s="35">
        <f>SUM(P15:P19)</f>
        <v>2</v>
      </c>
      <c r="Q20" s="36">
        <f t="shared" si="3"/>
        <v>1.3803827751196172</v>
      </c>
      <c r="R20" s="35">
        <f>SUM(R15:R19)</f>
        <v>4</v>
      </c>
      <c r="S20" s="35">
        <f>SUM(S15:S19)</f>
        <v>0</v>
      </c>
      <c r="T20" s="35">
        <f>SUM(T15:T19)</f>
        <v>0</v>
      </c>
      <c r="U20" s="36">
        <f t="shared" si="4"/>
        <v>0.10526315789473684</v>
      </c>
      <c r="V20" s="36">
        <f t="shared" si="18"/>
        <v>0</v>
      </c>
      <c r="W20" s="35">
        <f>SUM(W15:W19)</f>
        <v>0</v>
      </c>
      <c r="X20" s="35">
        <f>SUM(X15:X19)</f>
        <v>0</v>
      </c>
      <c r="Y20" s="42">
        <f t="shared" si="6"/>
      </c>
      <c r="Z20" s="35">
        <f>SUM(Z15:Z19)</f>
        <v>0</v>
      </c>
      <c r="AA20" s="42">
        <f t="shared" si="7"/>
      </c>
      <c r="AB20" s="35">
        <f>SUM(AB15:AB19)</f>
        <v>0</v>
      </c>
      <c r="AC20" s="42">
        <f t="shared" si="8"/>
      </c>
      <c r="AD20" s="35">
        <f>SUM(AD15:AD19)</f>
        <v>0</v>
      </c>
      <c r="AE20" s="36">
        <f t="shared" si="9"/>
      </c>
      <c r="AF20" s="36">
        <f t="shared" si="10"/>
        <v>100.6980802792321</v>
      </c>
      <c r="AG20" s="36">
        <f t="shared" si="11"/>
        <v>99.31153184165233</v>
      </c>
      <c r="AH20" s="36">
        <f t="shared" si="12"/>
        <v>100</v>
      </c>
      <c r="AI20" s="42">
        <f t="shared" si="13"/>
        <v>0.08376963350785341</v>
      </c>
      <c r="AJ20" s="42">
        <f t="shared" si="14"/>
        <v>98.61351819757365</v>
      </c>
      <c r="AK20" s="42">
        <f t="shared" si="15"/>
        <v>1.386481802426343</v>
      </c>
      <c r="AL20" s="42">
        <f t="shared" si="16"/>
        <v>0.34662045060658575</v>
      </c>
      <c r="AM20" s="42">
        <f t="shared" si="17"/>
        <v>1.3899521531100478</v>
      </c>
    </row>
    <row r="21" spans="1:39" s="7" customFormat="1" ht="12.75">
      <c r="A21" s="26">
        <v>12</v>
      </c>
      <c r="B21" s="45" t="s">
        <v>63</v>
      </c>
      <c r="C21" s="31">
        <v>1</v>
      </c>
      <c r="D21" s="31"/>
      <c r="E21" s="31"/>
      <c r="F21" s="31"/>
      <c r="G21" s="31">
        <v>225</v>
      </c>
      <c r="H21" s="31">
        <v>225</v>
      </c>
      <c r="I21" s="32">
        <f t="shared" si="0"/>
        <v>20.454545454545453</v>
      </c>
      <c r="J21" s="33">
        <f>D21+G21</f>
        <v>225</v>
      </c>
      <c r="K21" s="31">
        <v>153</v>
      </c>
      <c r="L21" s="31">
        <v>57</v>
      </c>
      <c r="M21" s="33">
        <f>K21+L21</f>
        <v>210</v>
      </c>
      <c r="N21" s="31"/>
      <c r="O21" s="31">
        <v>0</v>
      </c>
      <c r="P21" s="31">
        <v>0</v>
      </c>
      <c r="Q21" s="32">
        <f t="shared" si="3"/>
        <v>19.09090909090909</v>
      </c>
      <c r="R21" s="31">
        <v>15</v>
      </c>
      <c r="S21" s="31">
        <v>0</v>
      </c>
      <c r="T21" s="31">
        <v>0</v>
      </c>
      <c r="U21" s="32">
        <f>IF((C21=0),"",(R21/C21))</f>
        <v>15</v>
      </c>
      <c r="V21" s="32">
        <f>IF((C21=0),"",(S21/C21))</f>
        <v>0</v>
      </c>
      <c r="W21" s="33">
        <f>X21+Z21+AB21+AD21</f>
        <v>39</v>
      </c>
      <c r="X21" s="31">
        <v>35</v>
      </c>
      <c r="Y21" s="32">
        <f>IF((W21=0),"",((X21/W21)*100))</f>
        <v>89.74358974358975</v>
      </c>
      <c r="Z21" s="31">
        <v>2</v>
      </c>
      <c r="AA21" s="32">
        <f>IF((W21=0),"",((Z21/W21)*100))</f>
        <v>5.128205128205128</v>
      </c>
      <c r="AB21" s="31">
        <v>1</v>
      </c>
      <c r="AC21" s="32">
        <f>IF((W21=0),"",((AB21/W21)*100))</f>
        <v>2.564102564102564</v>
      </c>
      <c r="AD21" s="31">
        <v>1</v>
      </c>
      <c r="AE21" s="32">
        <f>IF((W21=0),"",((AD21/W21)*100))</f>
        <v>2.564102564102564</v>
      </c>
      <c r="AF21" s="32">
        <f>IF((G21=0),"",((M21/G21)*100))</f>
        <v>93.33333333333333</v>
      </c>
      <c r="AG21" s="32">
        <f>IF((J21=0),"",((M21/J21)*100))</f>
        <v>93.33333333333333</v>
      </c>
      <c r="AH21" s="32">
        <f>IF((M21=0),"",((((M21-Z21)-AB21)/M21)*100))</f>
        <v>98.57142857142858</v>
      </c>
      <c r="AI21" s="44">
        <f t="shared" si="13"/>
        <v>0.8</v>
      </c>
      <c r="AJ21" s="44">
        <f>IF((K21=0),"",((K21/M21)*100))</f>
        <v>72.85714285714285</v>
      </c>
      <c r="AK21" s="44">
        <f>IF((L21=0),"",((L21/M21)*100))</f>
        <v>27.142857142857142</v>
      </c>
      <c r="AL21" s="44">
        <f>IF((M21=0),"",((P21/M21)*100))</f>
        <v>0</v>
      </c>
      <c r="AM21" s="44">
        <f t="shared" si="17"/>
        <v>20.454545454545453</v>
      </c>
    </row>
    <row r="22" spans="1:39" ht="12.75" customHeight="1">
      <c r="A22" s="85" t="s">
        <v>64</v>
      </c>
      <c r="B22" s="86"/>
      <c r="C22" s="38">
        <v>38</v>
      </c>
      <c r="D22" s="39">
        <f>SUM(D14,D20,D21)</f>
        <v>25902</v>
      </c>
      <c r="E22" s="39">
        <f>SUM(E14,E20,E21)</f>
        <v>1919</v>
      </c>
      <c r="F22" s="39">
        <f>SUM(F14,F20,F21)</f>
        <v>2013</v>
      </c>
      <c r="G22" s="39">
        <f>SUM(G14,G20,G21)</f>
        <v>21548</v>
      </c>
      <c r="H22" s="39">
        <f>SUM(H14,H20,H21)</f>
        <v>21115</v>
      </c>
      <c r="I22" s="40">
        <f t="shared" si="0"/>
        <v>51.55023923444976</v>
      </c>
      <c r="J22" s="41">
        <f>D22+G22</f>
        <v>47450</v>
      </c>
      <c r="K22" s="39">
        <f>SUM(K14,K20,K21)</f>
        <v>18845</v>
      </c>
      <c r="L22" s="39">
        <f>SUM(L14,L20,L21)</f>
        <v>429</v>
      </c>
      <c r="M22" s="41">
        <f>K22+L22</f>
        <v>19274</v>
      </c>
      <c r="N22" s="39">
        <f>SUM(N14,N20,N21)</f>
        <v>0</v>
      </c>
      <c r="O22" s="39">
        <f>SUM(O14,O20,O21)</f>
        <v>4746</v>
      </c>
      <c r="P22" s="39">
        <f>SUM(P14,P20,P21)</f>
        <v>5030</v>
      </c>
      <c r="Q22" s="40">
        <f t="shared" si="3"/>
        <v>46.110047846889955</v>
      </c>
      <c r="R22" s="39">
        <f>SUM(R14,R20,R21)</f>
        <v>28176</v>
      </c>
      <c r="S22" s="39">
        <f>SUM(S14,S20,S21)</f>
        <v>2244</v>
      </c>
      <c r="T22" s="39">
        <f>SUM(T14,T20,T21)</f>
        <v>2393</v>
      </c>
      <c r="U22" s="40">
        <f>IF((C22=0),"",(R22/C22))</f>
        <v>741.4736842105264</v>
      </c>
      <c r="V22" s="40">
        <f>IF((C22=0),"",(S22/C22))</f>
        <v>59.05263157894737</v>
      </c>
      <c r="W22" s="39">
        <f>SUM(W14,W20,W21)</f>
        <v>337</v>
      </c>
      <c r="X22" s="39">
        <f>SUM(X14,X20,X21)</f>
        <v>301</v>
      </c>
      <c r="Y22" s="43">
        <f>IF((W22=0),"",((X22/W22)*100))</f>
        <v>89.31750741839762</v>
      </c>
      <c r="Z22" s="39">
        <f>SUM(Z14,Z20,Z21)</f>
        <v>11</v>
      </c>
      <c r="AA22" s="43">
        <f>IF((W22=0),"",((Z22/W22)*100))</f>
        <v>3.2640949554896146</v>
      </c>
      <c r="AB22" s="39">
        <f>SUM(AB14,AB20,AB21)</f>
        <v>24</v>
      </c>
      <c r="AC22" s="43">
        <f>IF((W22=0),"",((AB22/W22)*100))</f>
        <v>7.121661721068249</v>
      </c>
      <c r="AD22" s="39">
        <f>SUM(AD14,AD20,AD21)</f>
        <v>1</v>
      </c>
      <c r="AE22" s="40">
        <f>IF((W22=0),"",((AD22/W22)*100))</f>
        <v>0.2967359050445104</v>
      </c>
      <c r="AF22" s="40">
        <f>IF((G22=0),"",((M22/G22)*100))</f>
        <v>89.44681640987562</v>
      </c>
      <c r="AG22" s="40">
        <f>IF((J22=0),"",((M22/J22)*100))</f>
        <v>40.61959957850369</v>
      </c>
      <c r="AH22" s="40">
        <f>IF((M22=0),"",((((M22-Z22)-AB22)/M22)*100))</f>
        <v>99.8184082183252</v>
      </c>
      <c r="AI22" s="43">
        <f t="shared" si="13"/>
        <v>15.69110822350102</v>
      </c>
      <c r="AJ22" s="43">
        <f>IF((K22=0),"",((K22/M22)*100))</f>
        <v>97.77420359032895</v>
      </c>
      <c r="AK22" s="43">
        <f>IF((L22=0),"",((L22/M22)*100))</f>
        <v>2.2257964096710596</v>
      </c>
      <c r="AL22" s="43">
        <f>IF((M22=0),"",((P22/M22)*100))</f>
        <v>26.09733319497769</v>
      </c>
      <c r="AM22" s="43">
        <f t="shared" si="17"/>
        <v>113.51674641148325</v>
      </c>
    </row>
    <row r="24" ht="12.75" customHeight="1">
      <c r="AJ24" s="2" t="s">
        <v>69</v>
      </c>
    </row>
    <row r="25" spans="34:39" ht="12.75" customHeight="1">
      <c r="AH25" s="2" t="s">
        <v>71</v>
      </c>
      <c r="AJ25" s="92" t="s">
        <v>72</v>
      </c>
      <c r="AK25" s="92"/>
      <c r="AL25" s="92"/>
      <c r="AM25" s="92"/>
    </row>
    <row r="28" ht="12.75" customHeight="1">
      <c r="AJ28" s="2" t="s">
        <v>70</v>
      </c>
    </row>
  </sheetData>
  <sheetProtection password="DF2F" sheet="1"/>
  <mergeCells count="46">
    <mergeCell ref="AJ25:AM25"/>
    <mergeCell ref="AL6:AL7"/>
    <mergeCell ref="AD6:AE6"/>
    <mergeCell ref="AF6:AF7"/>
    <mergeCell ref="AG6:AG7"/>
    <mergeCell ref="AI6:AI7"/>
    <mergeCell ref="AJ6:AJ7"/>
    <mergeCell ref="AK6:AK7"/>
    <mergeCell ref="P6:P7"/>
    <mergeCell ref="R6:R7"/>
    <mergeCell ref="A22:B22"/>
    <mergeCell ref="A14:B14"/>
    <mergeCell ref="A20:B20"/>
    <mergeCell ref="K6:K7"/>
    <mergeCell ref="E6:E7"/>
    <mergeCell ref="C5:C7"/>
    <mergeCell ref="Q5:Q7"/>
    <mergeCell ref="N6:N7"/>
    <mergeCell ref="U5:V5"/>
    <mergeCell ref="W5:AH5"/>
    <mergeCell ref="V6:V7"/>
    <mergeCell ref="W6:W7"/>
    <mergeCell ref="X6:Y6"/>
    <mergeCell ref="Z6:AA6"/>
    <mergeCell ref="AB6:AC6"/>
    <mergeCell ref="U6:U7"/>
    <mergeCell ref="T6:T7"/>
    <mergeCell ref="L6:L7"/>
    <mergeCell ref="H6:H7"/>
    <mergeCell ref="A2:G2"/>
    <mergeCell ref="A4:K4"/>
    <mergeCell ref="A5:A7"/>
    <mergeCell ref="B5:B7"/>
    <mergeCell ref="K5:P5"/>
    <mergeCell ref="G6:G7"/>
    <mergeCell ref="M6:M7"/>
    <mergeCell ref="R5:T5"/>
    <mergeCell ref="O6:O7"/>
    <mergeCell ref="S6:S7"/>
    <mergeCell ref="AM6:AM7"/>
    <mergeCell ref="D5:F5"/>
    <mergeCell ref="G5:H5"/>
    <mergeCell ref="I5:I7"/>
    <mergeCell ref="J5:J7"/>
    <mergeCell ref="D6:D7"/>
    <mergeCell ref="F6:F7"/>
  </mergeCells>
  <conditionalFormatting sqref="J8:J22 M8:M22 R8:R22">
    <cfRule type="expression" priority="23" dxfId="2" stopIfTrue="1">
      <formula>OR($J8&lt;($M8+$R8),$J8&gt;($M8+$R8))</formula>
    </cfRule>
  </conditionalFormatting>
  <conditionalFormatting sqref="C8:C22">
    <cfRule type="cellIs" priority="5" dxfId="2" operator="equal" stopIfTrue="1">
      <formula>$AA$1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D15:H18 D8:H13 K8:L13 N8:P13 R8:T13 X8:X13 Z8:Z13 AB8:AB13 AD8:AD13 AD15:AD19 C19:H19 K15:L19 N15:P19 R15:T19 X15:X19 Z15:Z19 AB15:AB19 C8:C18 C22 C20 AD21 C21:H21 K21:L21 N21:P21 R21:T21 X21 Z21 AB21">
      <formula1>0</formula1>
      <formula2>99999999</formula2>
    </dataValidation>
  </dataValidations>
  <printOptions/>
  <pageMargins left="0.5905511811023623" right="0.5905511811023623" top="0.984251968503937" bottom="0.5905511811023623" header="0.31496062992125984" footer="0.31496062992125984"/>
  <pageSetup fitToWidth="2" fitToHeight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28"/>
  <sheetViews>
    <sheetView zoomScale="90" zoomScaleNormal="90" zoomScalePageLayoutView="0" workbookViewId="0" topLeftCell="A1">
      <selection activeCell="G14" sqref="G14"/>
    </sheetView>
  </sheetViews>
  <sheetFormatPr defaultColWidth="9.140625" defaultRowHeight="12.75"/>
  <cols>
    <col min="1" max="1" width="5.7109375" style="19" customWidth="1"/>
    <col min="2" max="2" width="8.8515625" style="19" customWidth="1"/>
    <col min="3" max="3" width="8.00390625" style="19" customWidth="1"/>
    <col min="4" max="5" width="14.7109375" style="19" customWidth="1"/>
    <col min="6" max="11" width="10.7109375" style="19" customWidth="1"/>
    <col min="12" max="12" width="5.7109375" style="19" customWidth="1"/>
    <col min="13" max="14" width="10.7109375" style="20" customWidth="1"/>
    <col min="15" max="15" width="10.421875" style="19" customWidth="1"/>
    <col min="16" max="16384" width="9.140625" style="19" customWidth="1"/>
  </cols>
  <sheetData>
    <row r="2" spans="1:14" s="16" customFormat="1" ht="29.25" customHeight="1">
      <c r="A2" s="103" t="str">
        <f>US!A2</f>
        <v>Управни суд у Београду</v>
      </c>
      <c r="B2" s="103"/>
      <c r="C2" s="103"/>
      <c r="D2" s="103"/>
      <c r="E2" s="103"/>
      <c r="F2" s="104"/>
      <c r="G2" s="104"/>
      <c r="H2" s="104"/>
      <c r="I2" s="104"/>
      <c r="J2" s="104"/>
      <c r="K2" s="104"/>
      <c r="L2" s="14"/>
      <c r="M2" s="15"/>
      <c r="N2" s="15"/>
    </row>
    <row r="3" spans="1:14" s="16" customFormat="1" ht="39" customHeight="1">
      <c r="A3" s="105" t="s">
        <v>66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7"/>
      <c r="M3" s="18"/>
      <c r="N3" s="18"/>
    </row>
    <row r="5" spans="1:15" ht="11.25" customHeight="1">
      <c r="A5" s="68" t="s">
        <v>5</v>
      </c>
      <c r="B5" s="68" t="s">
        <v>30</v>
      </c>
      <c r="C5" s="68" t="s">
        <v>48</v>
      </c>
      <c r="D5" s="68" t="s">
        <v>67</v>
      </c>
      <c r="E5" s="68" t="s">
        <v>68</v>
      </c>
      <c r="F5" s="108" t="s">
        <v>49</v>
      </c>
      <c r="G5" s="108"/>
      <c r="H5" s="108"/>
      <c r="I5" s="108"/>
      <c r="J5" s="68" t="s">
        <v>50</v>
      </c>
      <c r="K5" s="68" t="s">
        <v>51</v>
      </c>
      <c r="L5" s="8"/>
      <c r="M5" s="96" t="s">
        <v>61</v>
      </c>
      <c r="N5" s="97"/>
      <c r="O5" s="97"/>
    </row>
    <row r="6" spans="1:15" ht="11.25" customHeight="1">
      <c r="A6" s="106"/>
      <c r="B6" s="106"/>
      <c r="C6" s="107"/>
      <c r="D6" s="107"/>
      <c r="E6" s="107"/>
      <c r="F6" s="108"/>
      <c r="G6" s="108"/>
      <c r="H6" s="108"/>
      <c r="I6" s="108"/>
      <c r="J6" s="107"/>
      <c r="K6" s="107"/>
      <c r="L6" s="9"/>
      <c r="M6" s="97"/>
      <c r="N6" s="97"/>
      <c r="O6" s="97"/>
    </row>
    <row r="7" spans="1:15" ht="59.25" customHeight="1">
      <c r="A7" s="106"/>
      <c r="B7" s="106"/>
      <c r="C7" s="106"/>
      <c r="D7" s="106"/>
      <c r="E7" s="106"/>
      <c r="F7" s="25" t="s">
        <v>52</v>
      </c>
      <c r="G7" s="25" t="s">
        <v>53</v>
      </c>
      <c r="H7" s="25" t="s">
        <v>54</v>
      </c>
      <c r="I7" s="25" t="s">
        <v>55</v>
      </c>
      <c r="J7" s="106"/>
      <c r="K7" s="106"/>
      <c r="L7" s="10"/>
      <c r="M7" s="13" t="s">
        <v>58</v>
      </c>
      <c r="N7" s="13" t="s">
        <v>57</v>
      </c>
      <c r="O7" s="27" t="s">
        <v>56</v>
      </c>
    </row>
    <row r="8" spans="1:15" ht="12.75" customHeight="1">
      <c r="A8" s="26">
        <v>1</v>
      </c>
      <c r="B8" s="48" t="s">
        <v>33</v>
      </c>
      <c r="C8" s="33">
        <f>IF(US!C8="","",US!C8)</f>
        <v>38</v>
      </c>
      <c r="D8" s="33">
        <f>US!J8</f>
        <v>44231</v>
      </c>
      <c r="E8" s="33">
        <f>SUM(F8:I8)</f>
        <v>2347</v>
      </c>
      <c r="F8" s="31">
        <v>2223</v>
      </c>
      <c r="G8" s="31">
        <v>122</v>
      </c>
      <c r="H8" s="31">
        <v>2</v>
      </c>
      <c r="I8" s="31"/>
      <c r="J8" s="32">
        <f>IF(D8=0,"",(E8/D8*100))</f>
        <v>5.306233184870339</v>
      </c>
      <c r="K8" s="32">
        <f>IF(AND(ISNUMBER(C8),C8&lt;&gt;0),(E8/C8),"")</f>
        <v>61.76315789473684</v>
      </c>
      <c r="L8" s="11"/>
      <c r="M8" s="57">
        <f>E8</f>
        <v>2347</v>
      </c>
      <c r="N8" s="58">
        <f>US!T8</f>
        <v>2347</v>
      </c>
      <c r="O8" s="28">
        <f>E8-US!T8</f>
        <v>0</v>
      </c>
    </row>
    <row r="9" spans="1:15" ht="12.75" customHeight="1">
      <c r="A9" s="26">
        <v>2</v>
      </c>
      <c r="B9" s="48" t="s">
        <v>37</v>
      </c>
      <c r="C9" s="33">
        <f>IF(US!C9="","",US!C9)</f>
        <v>38</v>
      </c>
      <c r="D9" s="33">
        <f>US!J9</f>
        <v>280</v>
      </c>
      <c r="E9" s="33">
        <f aca="true" t="shared" si="0" ref="E9:E16">SUM(F9:I9)</f>
        <v>7</v>
      </c>
      <c r="F9" s="31">
        <v>6</v>
      </c>
      <c r="G9" s="31">
        <v>1</v>
      </c>
      <c r="H9" s="31"/>
      <c r="I9" s="31"/>
      <c r="J9" s="32">
        <f aca="true" t="shared" si="1" ref="J9:J20">IF(D9=0,"",(E9/D9*100))</f>
        <v>2.5</v>
      </c>
      <c r="K9" s="32">
        <f aca="true" t="shared" si="2" ref="K9:K22">IF(AND(ISNUMBER(C9),C9&lt;&gt;0),(E9/C9),"")</f>
        <v>0.18421052631578946</v>
      </c>
      <c r="L9" s="11"/>
      <c r="M9" s="57">
        <f aca="true" t="shared" si="3" ref="M9:M20">E9</f>
        <v>7</v>
      </c>
      <c r="N9" s="58">
        <f>US!T9</f>
        <v>7</v>
      </c>
      <c r="O9" s="28">
        <f>E9-US!T9</f>
        <v>0</v>
      </c>
    </row>
    <row r="10" spans="1:15" ht="12.75" customHeight="1">
      <c r="A10" s="26">
        <v>3</v>
      </c>
      <c r="B10" s="48" t="s">
        <v>38</v>
      </c>
      <c r="C10" s="33">
        <f>IF(US!C10="","",US!C10)</f>
        <v>38</v>
      </c>
      <c r="D10" s="33">
        <f>US!J10</f>
        <v>1049</v>
      </c>
      <c r="E10" s="33">
        <f t="shared" si="0"/>
        <v>22</v>
      </c>
      <c r="F10" s="31">
        <v>22</v>
      </c>
      <c r="G10" s="31"/>
      <c r="H10" s="31"/>
      <c r="I10" s="31"/>
      <c r="J10" s="32">
        <f t="shared" si="1"/>
        <v>2.0972354623450906</v>
      </c>
      <c r="K10" s="32">
        <f t="shared" si="2"/>
        <v>0.5789473684210527</v>
      </c>
      <c r="L10" s="11"/>
      <c r="M10" s="57">
        <f t="shared" si="3"/>
        <v>22</v>
      </c>
      <c r="N10" s="58">
        <f>US!T10</f>
        <v>22</v>
      </c>
      <c r="O10" s="28">
        <f>E10-US!T10</f>
        <v>0</v>
      </c>
    </row>
    <row r="11" spans="1:15" ht="12.75" customHeight="1">
      <c r="A11" s="26">
        <v>4</v>
      </c>
      <c r="B11" s="48" t="s">
        <v>39</v>
      </c>
      <c r="C11" s="33">
        <f>IF(US!C11="","",US!C11)</f>
        <v>38</v>
      </c>
      <c r="D11" s="33">
        <f>US!J11</f>
        <v>118</v>
      </c>
      <c r="E11" s="33">
        <f t="shared" si="0"/>
        <v>0</v>
      </c>
      <c r="F11" s="31"/>
      <c r="G11" s="31"/>
      <c r="H11" s="31"/>
      <c r="I11" s="31"/>
      <c r="J11" s="32">
        <f t="shared" si="1"/>
        <v>0</v>
      </c>
      <c r="K11" s="32">
        <f t="shared" si="2"/>
        <v>0</v>
      </c>
      <c r="L11" s="11"/>
      <c r="M11" s="57">
        <f t="shared" si="3"/>
        <v>0</v>
      </c>
      <c r="N11" s="58">
        <f>US!T11</f>
        <v>0</v>
      </c>
      <c r="O11" s="28">
        <f>E11-US!T11</f>
        <v>0</v>
      </c>
    </row>
    <row r="12" spans="1:15" ht="12.75" customHeight="1">
      <c r="A12" s="26">
        <v>5</v>
      </c>
      <c r="B12" s="46" t="s">
        <v>40</v>
      </c>
      <c r="C12" s="33">
        <f>IF(US!C12="","",US!C12)</f>
        <v>14</v>
      </c>
      <c r="D12" s="33">
        <f>US!J12</f>
        <v>669</v>
      </c>
      <c r="E12" s="33">
        <f t="shared" si="0"/>
        <v>2</v>
      </c>
      <c r="F12" s="31">
        <v>2</v>
      </c>
      <c r="G12" s="31"/>
      <c r="H12" s="31"/>
      <c r="I12" s="31"/>
      <c r="J12" s="32">
        <f t="shared" si="1"/>
        <v>0.29895366218236175</v>
      </c>
      <c r="K12" s="32">
        <f t="shared" si="2"/>
        <v>0.14285714285714285</v>
      </c>
      <c r="L12" s="11"/>
      <c r="M12" s="57">
        <f t="shared" si="3"/>
        <v>2</v>
      </c>
      <c r="N12" s="58">
        <f>US!T12</f>
        <v>2</v>
      </c>
      <c r="O12" s="28">
        <f>E12-US!T12</f>
        <v>0</v>
      </c>
    </row>
    <row r="13" spans="1:15" ht="12.75" customHeight="1">
      <c r="A13" s="26">
        <v>6</v>
      </c>
      <c r="B13" s="46" t="s">
        <v>41</v>
      </c>
      <c r="C13" s="33">
        <f>IF(US!C13="","",US!C13)</f>
        <v>38</v>
      </c>
      <c r="D13" s="33">
        <f>US!J13</f>
        <v>297</v>
      </c>
      <c r="E13" s="33">
        <f t="shared" si="0"/>
        <v>15</v>
      </c>
      <c r="F13" s="31">
        <v>14</v>
      </c>
      <c r="G13" s="31">
        <v>1</v>
      </c>
      <c r="H13" s="31"/>
      <c r="I13" s="31"/>
      <c r="J13" s="32">
        <f t="shared" si="1"/>
        <v>5.05050505050505</v>
      </c>
      <c r="K13" s="32">
        <f t="shared" si="2"/>
        <v>0.39473684210526316</v>
      </c>
      <c r="L13" s="11"/>
      <c r="M13" s="57">
        <f t="shared" si="3"/>
        <v>15</v>
      </c>
      <c r="N13" s="58">
        <f>US!T13</f>
        <v>15</v>
      </c>
      <c r="O13" s="28">
        <f>E13-US!T13</f>
        <v>0</v>
      </c>
    </row>
    <row r="14" spans="1:15" ht="12.75" customHeight="1">
      <c r="A14" s="98" t="s">
        <v>42</v>
      </c>
      <c r="B14" s="99"/>
      <c r="C14" s="50">
        <f>IF(US!C14="","",US!C14)</f>
        <v>38</v>
      </c>
      <c r="D14" s="51">
        <f>US!J14</f>
        <v>46644</v>
      </c>
      <c r="E14" s="52">
        <f>SUM(F14:I14)</f>
        <v>2393</v>
      </c>
      <c r="F14" s="52">
        <f>SUM(F8:F13)</f>
        <v>2267</v>
      </c>
      <c r="G14" s="52">
        <f>SUM(G8:G13)</f>
        <v>124</v>
      </c>
      <c r="H14" s="52">
        <f>SUM(H8:H13)</f>
        <v>2</v>
      </c>
      <c r="I14" s="52">
        <f>SUM(I8:I13)</f>
        <v>0</v>
      </c>
      <c r="J14" s="53">
        <f t="shared" si="1"/>
        <v>5.130349026670097</v>
      </c>
      <c r="K14" s="53">
        <f t="shared" si="2"/>
        <v>62.973684210526315</v>
      </c>
      <c r="L14" s="12"/>
      <c r="M14" s="57">
        <f t="shared" si="3"/>
        <v>2393</v>
      </c>
      <c r="N14" s="58">
        <f>US!T14</f>
        <v>2393</v>
      </c>
      <c r="O14" s="28">
        <f>E14-US!T14</f>
        <v>0</v>
      </c>
    </row>
    <row r="15" spans="1:15" ht="12.75" customHeight="1">
      <c r="A15" s="26">
        <v>7</v>
      </c>
      <c r="B15" s="48" t="s">
        <v>34</v>
      </c>
      <c r="C15" s="33">
        <f>IF(US!C15="","",US!C15)</f>
      </c>
      <c r="D15" s="33">
        <f>US!J15</f>
        <v>0</v>
      </c>
      <c r="E15" s="33">
        <f t="shared" si="0"/>
        <v>0</v>
      </c>
      <c r="F15" s="31"/>
      <c r="G15" s="31"/>
      <c r="H15" s="31"/>
      <c r="I15" s="31"/>
      <c r="J15" s="32">
        <f t="shared" si="1"/>
      </c>
      <c r="K15" s="32">
        <f t="shared" si="2"/>
      </c>
      <c r="L15" s="11"/>
      <c r="M15" s="57">
        <f t="shared" si="3"/>
        <v>0</v>
      </c>
      <c r="N15" s="58">
        <f>US!T15</f>
        <v>0</v>
      </c>
      <c r="O15" s="28">
        <f>E15-US!T15</f>
        <v>0</v>
      </c>
    </row>
    <row r="16" spans="1:15" ht="12.75" customHeight="1">
      <c r="A16" s="26">
        <v>8</v>
      </c>
      <c r="B16" s="48" t="s">
        <v>35</v>
      </c>
      <c r="C16" s="33">
        <f>IF(US!C16="","",US!C16)</f>
      </c>
      <c r="D16" s="33">
        <f>US!J16</f>
        <v>0</v>
      </c>
      <c r="E16" s="33">
        <f t="shared" si="0"/>
        <v>0</v>
      </c>
      <c r="F16" s="31"/>
      <c r="G16" s="31"/>
      <c r="H16" s="31"/>
      <c r="I16" s="31"/>
      <c r="J16" s="32">
        <f t="shared" si="1"/>
      </c>
      <c r="K16" s="32">
        <f t="shared" si="2"/>
      </c>
      <c r="L16" s="11"/>
      <c r="M16" s="57">
        <f t="shared" si="3"/>
        <v>0</v>
      </c>
      <c r="N16" s="58">
        <f>US!T16</f>
        <v>0</v>
      </c>
      <c r="O16" s="28">
        <f>E16-US!T16</f>
        <v>0</v>
      </c>
    </row>
    <row r="17" spans="1:15" ht="12.75" customHeight="1">
      <c r="A17" s="26">
        <v>9</v>
      </c>
      <c r="B17" s="48" t="s">
        <v>36</v>
      </c>
      <c r="C17" s="33">
        <f>IF(US!C17="","",US!C17)</f>
        <v>38</v>
      </c>
      <c r="D17" s="33">
        <f>US!J17</f>
        <v>576</v>
      </c>
      <c r="E17" s="33">
        <f aca="true" t="shared" si="4" ref="E17:E22">SUM(F17:I17)</f>
        <v>0</v>
      </c>
      <c r="F17" s="31"/>
      <c r="G17" s="31"/>
      <c r="H17" s="31"/>
      <c r="I17" s="31"/>
      <c r="J17" s="32">
        <f>IF(D17=0,"",(E17/D17*100))</f>
        <v>0</v>
      </c>
      <c r="K17" s="32">
        <f t="shared" si="2"/>
        <v>0</v>
      </c>
      <c r="L17" s="11"/>
      <c r="M17" s="57">
        <f>E17</f>
        <v>0</v>
      </c>
      <c r="N17" s="58">
        <f>US!T17</f>
        <v>0</v>
      </c>
      <c r="O17" s="28">
        <f>E17-US!T17</f>
        <v>0</v>
      </c>
    </row>
    <row r="18" spans="1:15" ht="12.75" customHeight="1">
      <c r="A18" s="26">
        <v>10</v>
      </c>
      <c r="B18" s="49" t="s">
        <v>59</v>
      </c>
      <c r="C18" s="33">
        <f>IF(US!C18="","",US!C18)</f>
      </c>
      <c r="D18" s="33">
        <f>US!J18</f>
        <v>0</v>
      </c>
      <c r="E18" s="33">
        <f t="shared" si="4"/>
        <v>0</v>
      </c>
      <c r="F18" s="31"/>
      <c r="G18" s="31"/>
      <c r="H18" s="31"/>
      <c r="I18" s="31"/>
      <c r="J18" s="32">
        <f>IF(D18=0,"",(E18/D18*100))</f>
      </c>
      <c r="K18" s="32">
        <f t="shared" si="2"/>
      </c>
      <c r="L18" s="11"/>
      <c r="M18" s="57">
        <f t="shared" si="3"/>
        <v>0</v>
      </c>
      <c r="N18" s="58">
        <f>US!T18</f>
        <v>0</v>
      </c>
      <c r="O18" s="28">
        <f>E18-US!T18</f>
        <v>0</v>
      </c>
    </row>
    <row r="19" spans="1:15" ht="12.75" customHeight="1">
      <c r="A19" s="26">
        <v>11</v>
      </c>
      <c r="B19" s="48" t="s">
        <v>60</v>
      </c>
      <c r="C19" s="33">
        <f>IF(US!C19="","",US!C19)</f>
        <v>5</v>
      </c>
      <c r="D19" s="33">
        <f>US!J19</f>
        <v>5</v>
      </c>
      <c r="E19" s="33">
        <f t="shared" si="4"/>
        <v>0</v>
      </c>
      <c r="F19" s="31"/>
      <c r="G19" s="31"/>
      <c r="H19" s="31"/>
      <c r="I19" s="31"/>
      <c r="J19" s="32">
        <f>IF(D19=0,"",(E19/D19*100))</f>
        <v>0</v>
      </c>
      <c r="K19" s="32">
        <f t="shared" si="2"/>
        <v>0</v>
      </c>
      <c r="L19" s="11"/>
      <c r="M19" s="57">
        <f>E19</f>
        <v>0</v>
      </c>
      <c r="N19" s="58">
        <f>US!T19</f>
        <v>0</v>
      </c>
      <c r="O19" s="28">
        <f>E19-US!T19</f>
        <v>0</v>
      </c>
    </row>
    <row r="20" spans="1:15" ht="12.75" customHeight="1">
      <c r="A20" s="98" t="s">
        <v>62</v>
      </c>
      <c r="B20" s="99"/>
      <c r="C20" s="50">
        <f>IF(US!C20="","",US!C20)</f>
        <v>38</v>
      </c>
      <c r="D20" s="51">
        <f>US!J20</f>
        <v>581</v>
      </c>
      <c r="E20" s="52">
        <f t="shared" si="4"/>
        <v>0</v>
      </c>
      <c r="F20" s="52">
        <f>SUM(F15:F19)</f>
        <v>0</v>
      </c>
      <c r="G20" s="52">
        <f>SUM(G15:G19)</f>
        <v>0</v>
      </c>
      <c r="H20" s="52">
        <f>SUM(H15:H19)</f>
        <v>0</v>
      </c>
      <c r="I20" s="52">
        <f>SUM(I15:I19)</f>
        <v>0</v>
      </c>
      <c r="J20" s="53">
        <f t="shared" si="1"/>
        <v>0</v>
      </c>
      <c r="K20" s="53">
        <f t="shared" si="2"/>
        <v>0</v>
      </c>
      <c r="L20" s="12"/>
      <c r="M20" s="57">
        <f t="shared" si="3"/>
        <v>0</v>
      </c>
      <c r="N20" s="58">
        <f>US!T20</f>
        <v>0</v>
      </c>
      <c r="O20" s="28">
        <f>E20-US!T20</f>
        <v>0</v>
      </c>
    </row>
    <row r="21" spans="1:15" ht="12.75" customHeight="1">
      <c r="A21" s="26">
        <v>12</v>
      </c>
      <c r="B21" s="48" t="s">
        <v>63</v>
      </c>
      <c r="C21" s="33">
        <f>IF(US!C21="","",US!C21)</f>
        <v>1</v>
      </c>
      <c r="D21" s="33">
        <f>US!J21</f>
        <v>225</v>
      </c>
      <c r="E21" s="33">
        <f t="shared" si="4"/>
        <v>0</v>
      </c>
      <c r="F21" s="31"/>
      <c r="G21" s="31"/>
      <c r="H21" s="31"/>
      <c r="I21" s="31"/>
      <c r="J21" s="32">
        <f>IF(D21=0,"",(E21/D21*100))</f>
        <v>0</v>
      </c>
      <c r="K21" s="32">
        <f t="shared" si="2"/>
        <v>0</v>
      </c>
      <c r="L21" s="12"/>
      <c r="M21" s="57">
        <f>E21</f>
        <v>0</v>
      </c>
      <c r="N21" s="58">
        <f>US!T21</f>
        <v>0</v>
      </c>
      <c r="O21" s="28">
        <f>E21-US!T21</f>
        <v>0</v>
      </c>
    </row>
    <row r="22" spans="1:15" ht="12.75">
      <c r="A22" s="101" t="s">
        <v>64</v>
      </c>
      <c r="B22" s="102"/>
      <c r="C22" s="50">
        <f>IF(US!C22="","",US!C22)</f>
        <v>38</v>
      </c>
      <c r="D22" s="54">
        <f>US!J22</f>
        <v>47450</v>
      </c>
      <c r="E22" s="55">
        <f t="shared" si="4"/>
        <v>2393</v>
      </c>
      <c r="F22" s="55">
        <f>SUM(F14,F20,F21)</f>
        <v>2267</v>
      </c>
      <c r="G22" s="55">
        <f>SUM(G14,G20,G21)</f>
        <v>124</v>
      </c>
      <c r="H22" s="55">
        <f>SUM(H14,H20,H21)</f>
        <v>2</v>
      </c>
      <c r="I22" s="55">
        <f>SUM(I14,I20,I21)</f>
        <v>0</v>
      </c>
      <c r="J22" s="56">
        <f>IF(D22=0,"",(E22/D22*100))</f>
        <v>5.043203371970495</v>
      </c>
      <c r="K22" s="56">
        <f t="shared" si="2"/>
        <v>62.973684210526315</v>
      </c>
      <c r="L22" s="21"/>
      <c r="M22" s="57">
        <f>E22</f>
        <v>2393</v>
      </c>
      <c r="N22" s="58">
        <f>US!T22</f>
        <v>2393</v>
      </c>
      <c r="O22" s="28">
        <f>E22-US!T22</f>
        <v>0</v>
      </c>
    </row>
    <row r="23" spans="12:13" ht="11.25">
      <c r="L23" s="21"/>
      <c r="M23" s="22"/>
    </row>
    <row r="24" ht="12.75" customHeight="1">
      <c r="H24" s="59" t="s">
        <v>69</v>
      </c>
    </row>
    <row r="25" spans="6:11" ht="12.75" customHeight="1">
      <c r="F25" s="59" t="s">
        <v>71</v>
      </c>
      <c r="H25" s="100" t="str">
        <f>US!AJ25</f>
        <v>Заменик судија Душица Маринковић</v>
      </c>
      <c r="I25" s="100"/>
      <c r="J25" s="100"/>
      <c r="K25" s="100"/>
    </row>
    <row r="26" ht="12.75" customHeight="1"/>
    <row r="27" ht="12.75" customHeight="1"/>
    <row r="28" ht="12.75" customHeight="1">
      <c r="H28" s="59" t="s">
        <v>70</v>
      </c>
    </row>
  </sheetData>
  <sheetProtection password="DF2F" sheet="1"/>
  <mergeCells count="15">
    <mergeCell ref="D5:D7"/>
    <mergeCell ref="E5:E7"/>
    <mergeCell ref="F5:I6"/>
    <mergeCell ref="J5:J7"/>
    <mergeCell ref="K5:K7"/>
    <mergeCell ref="M5:O6"/>
    <mergeCell ref="A14:B14"/>
    <mergeCell ref="H25:K25"/>
    <mergeCell ref="A20:B20"/>
    <mergeCell ref="A22:B22"/>
    <mergeCell ref="A2:K2"/>
    <mergeCell ref="A3:K3"/>
    <mergeCell ref="A5:A7"/>
    <mergeCell ref="B5:B7"/>
    <mergeCell ref="C5:C7"/>
  </mergeCells>
  <conditionalFormatting sqref="O8:O22">
    <cfRule type="expression" priority="3" dxfId="1" stopIfTrue="1">
      <formula>(0&gt;$O8)</formula>
    </cfRule>
    <cfRule type="expression" priority="4" dxfId="0" stopIfTrue="1">
      <formula>(0&lt;$O8)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F8:I13 F15:I19 F21:I21">
      <formula1>0</formula1>
      <formula2>99999999</formula2>
    </dataValidation>
  </dataValidation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2015-06-18T06:49:22Z</dcterms:created>
  <dcterms:modified xsi:type="dcterms:W3CDTF">2017-01-10T10:28:53Z</dcterms:modified>
  <cp:category/>
  <cp:version/>
  <cp:contentType/>
  <cp:contentStatus/>
</cp:coreProperties>
</file>