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US" sheetId="1" r:id="rId1"/>
    <sheet name="Stari predmeti" sheetId="2" r:id="rId2"/>
    <sheet name="RESNER" sheetId="3" r:id="rId3"/>
    <sheet name="CEPEJ" sheetId="4" r:id="rId4"/>
  </sheets>
  <definedNames/>
  <calcPr fullCalcOnLoad="1"/>
</workbook>
</file>

<file path=xl/sharedStrings.xml><?xml version="1.0" encoding="utf-8"?>
<sst xmlns="http://schemas.openxmlformats.org/spreadsheetml/2006/main" count="200" uniqueCount="101">
  <si>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</si>
  <si>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</si>
  <si>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</si>
  <si>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</si>
  <si>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</si>
  <si>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</si>
  <si>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</si>
  <si>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</si>
  <si>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</si>
  <si>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</si>
  <si>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</si>
  <si>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</si>
  <si>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</si>
  <si>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</si>
  <si>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</si>
  <si>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</si>
  <si>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</si>
  <si>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</si>
  <si>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</si>
  <si>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</si>
  <si>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</si>
  <si>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</si>
  <si>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</si>
  <si>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</si>
  <si>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</si>
  <si>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</si>
  <si>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</si>
  <si>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</si>
  <si>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</si>
  <si>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</si>
  <si>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</si>
  <si>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</si>
  <si>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Управни суд у Београду</t>
  </si>
  <si>
    <t>У</t>
  </si>
  <si>
    <t>УВП I</t>
  </si>
  <si>
    <t>УВП II</t>
  </si>
  <si>
    <t>УЖ</t>
  </si>
  <si>
    <t>УР</t>
  </si>
  <si>
    <t>УИ</t>
  </si>
  <si>
    <t>УО</t>
  </si>
  <si>
    <t>УВ</t>
  </si>
  <si>
    <t>УП</t>
  </si>
  <si>
    <t>УКУПНО ОД 1-6</t>
  </si>
  <si>
    <t>Прос. пред. по судији                                   од укупно у раду</t>
  </si>
  <si>
    <t>Старих према датуму пријема у суд</t>
  </si>
  <si>
    <t>Стари предмети према датуму пријема у суд</t>
  </si>
  <si>
    <t>Стари предмети према датуму иницијалног акта</t>
  </si>
  <si>
    <t>Решено старих предмета иниц. акт %</t>
  </si>
  <si>
    <t>Број судија</t>
  </si>
  <si>
    <t>ДУЖИНА ТРАЈАЊА СТАРИХ ПРЕДМЕТА</t>
  </si>
  <si>
    <t>% СТАРИХ ПРЕДМЕТА У ОДНОСУ НА УКУПНО У РАДУ</t>
  </si>
  <si>
    <t>ПРОСЕЧНО СТАРИХ ПРЕДМЕТА ПО СУДИЈИ</t>
  </si>
  <si>
    <t>ОД 3 ДО 5</t>
  </si>
  <si>
    <t>ОД 5 ДО 10</t>
  </si>
  <si>
    <t>ПРЕКО 10</t>
  </si>
  <si>
    <t>РАЗЛИКА ПОДАТАКА ИЗ  ОВЕ И ТАБЕЛЕ Т1</t>
  </si>
  <si>
    <t>ИЗ  ТАБЕЛЕ Т1</t>
  </si>
  <si>
    <t>ИЗ  ОВЕ ТАБЕЛЕ</t>
  </si>
  <si>
    <t>УИП</t>
  </si>
  <si>
    <t>У-уз</t>
  </si>
  <si>
    <t>УКУПНО ОД 7-11</t>
  </si>
  <si>
    <t>Р4 у</t>
  </si>
  <si>
    <t>УКУПНО ОД 1-12</t>
  </si>
  <si>
    <t>ПРЕДСЕДНИК СУДА</t>
  </si>
  <si>
    <t>_______________________________</t>
  </si>
  <si>
    <t>Име и презиме:</t>
  </si>
  <si>
    <t>НАЗИВ СУДА</t>
  </si>
  <si>
    <t>УПРАВНИ СУД</t>
  </si>
  <si>
    <t>Врста материје</t>
  </si>
  <si>
    <t>Укупан број нерешених предмета</t>
  </si>
  <si>
    <t>ТРАЈАЊЕ ПОСТУПКА</t>
  </si>
  <si>
    <t>До 1 године</t>
  </si>
  <si>
    <t>Од 1 до 2 године</t>
  </si>
  <si>
    <t>Од 5 до 10 година</t>
  </si>
  <si>
    <t>Преко 10 година</t>
  </si>
  <si>
    <t>Укупан број решених предмета</t>
  </si>
  <si>
    <t xml:space="preserve">Име и презиме: </t>
  </si>
  <si>
    <t>____________________________________</t>
  </si>
  <si>
    <t>Укупно од 1-12</t>
  </si>
  <si>
    <t>БРОЈ НЕРЕШЕНИХ СТАРИХ ПРЕДМЕТА  - ПРЕМА ДАТУМУ ИНИЦИЈАЛНОГ АКТА</t>
  </si>
  <si>
    <t>БРОЈ НЕРЕШЕНИХ СТАРИХ ПРЕДМЕТА  - ПРЕМА ДАТУМУ ПРИЈЕМА</t>
  </si>
  <si>
    <t>БРОЈ РЕШЕНИХ СТАРИХ ПРЕДМЕТА  - ПРЕМА ДАТУМУ ПРИЈЕМА</t>
  </si>
  <si>
    <t>Од 2 до 3 године</t>
  </si>
  <si>
    <t>Од 3 до 5 година</t>
  </si>
  <si>
    <t>НАЗИВ СУДА: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</si>
  <si>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</si>
  <si>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</si>
  <si>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</si>
  <si>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</si>
  <si>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</si>
  <si>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</si>
  <si>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</si>
  <si>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</si>
  <si>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</si>
  <si>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ИЗВЕШТАЈ О РАДУ СУДА ЗА ПЕРИОД ОД 01.01.2020. ДО 31.12.2020. ГОДИНЕ</t>
  </si>
  <si>
    <t>ИЗВЕШТАЈ О НЕРЕШЕНИМ СТАРИМ ПРЕДМЕТИМА НА ДАН 31.12.2020. ГОДИНЕ  - ПРЕМА ДАТУМУ ИНИЦИЈАЛНОГ АКТА</t>
  </si>
  <si>
    <t>УКУПНО У РАДУ (укупно нерешено на почетку + укупно примљено) 01.01-31.12.2020.</t>
  </si>
  <si>
    <t>УКУПНО НЕРЕШЕНИХ СТАРИХ ПРЕДМЕТА на дан 31.12.2020.</t>
  </si>
  <si>
    <t>ИЗВЕШТАЈ О БРОЈУ НЕРЕШЕНИХ ПРЕДМЕТА ЗА ПЕРИОД ОД 01.01.2020. ДО 31.12.2020. - ПРЕМА ДАТУМУ ПРИЈЕМА</t>
  </si>
  <si>
    <t>ИЗВЕШТАЈ О БРОЈУ РЕШЕНИХ ПРЕДМЕТА ЗА ПЕРИОД ОД 01.01.2020. ДО 31.12.2020. - ПРЕМА ДАТУМУ ПРИЈЕМА</t>
  </si>
  <si>
    <t>Заменик  председника судија Жељко Шкорић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</si>
</sst>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62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Border="1" applyAlignment="1" applyProtection="1">
      <alignment horizontal="center" wrapText="1"/>
      <protection/>
    </xf>
    <xf numFmtId="1" fontId="53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1" fontId="9" fillId="0" borderId="0" xfId="0" applyNumberFormat="1" applyFont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/>
      <protection/>
    </xf>
    <xf numFmtId="1" fontId="52" fillId="0" borderId="0" xfId="0" applyNumberFormat="1" applyFont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1" fontId="5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" fontId="3" fillId="36" borderId="11" xfId="57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3" fontId="5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1" xfId="0" applyNumberFormat="1" applyFont="1" applyFill="1" applyBorder="1" applyAlignment="1" applyProtection="1">
      <alignment horizontal="right" vertical="center" wrapText="1"/>
      <protection/>
    </xf>
    <xf numFmtId="3" fontId="10" fillId="34" borderId="11" xfId="0" applyNumberFormat="1" applyFont="1" applyFill="1" applyBorder="1" applyAlignment="1" applyProtection="1">
      <alignment horizontal="right" vertical="center" wrapText="1"/>
      <protection/>
    </xf>
    <xf numFmtId="3" fontId="11" fillId="37" borderId="11" xfId="0" applyNumberFormat="1" applyFont="1" applyFill="1" applyBorder="1" applyAlignment="1" applyProtection="1">
      <alignment horizontal="right" vertical="center"/>
      <protection locked="0"/>
    </xf>
    <xf numFmtId="3" fontId="11" fillId="11" borderId="11" xfId="0" applyNumberFormat="1" applyFont="1" applyFill="1" applyBorder="1" applyAlignment="1" applyProtection="1">
      <alignment horizontal="right" vertical="center"/>
      <protection/>
    </xf>
    <xf numFmtId="4" fontId="11" fillId="11" borderId="11" xfId="0" applyNumberFormat="1" applyFont="1" applyFill="1" applyBorder="1" applyAlignment="1" applyProtection="1">
      <alignment horizontal="right" vertical="center" wrapText="1"/>
      <protection/>
    </xf>
    <xf numFmtId="3" fontId="11" fillId="11" borderId="11" xfId="0" applyNumberFormat="1" applyFont="1" applyFill="1" applyBorder="1" applyAlignment="1" applyProtection="1">
      <alignment horizontal="right" vertical="center" wrapText="1"/>
      <protection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1" fillId="38" borderId="11" xfId="0" applyNumberFormat="1" applyFont="1" applyFill="1" applyBorder="1" applyAlignment="1" applyProtection="1">
      <alignment horizontal="right" vertical="center"/>
      <protection/>
    </xf>
    <xf numFmtId="4" fontId="11" fillId="38" borderId="11" xfId="0" applyNumberFormat="1" applyFont="1" applyFill="1" applyBorder="1" applyAlignment="1" applyProtection="1">
      <alignment horizontal="right" vertical="center" wrapText="1"/>
      <protection/>
    </xf>
    <xf numFmtId="3" fontId="11" fillId="38" borderId="11" xfId="0" applyNumberFormat="1" applyFont="1" applyFill="1" applyBorder="1" applyAlignment="1" applyProtection="1">
      <alignment horizontal="right" vertical="center" wrapText="1"/>
      <protection/>
    </xf>
    <xf numFmtId="4" fontId="11" fillId="11" borderId="11" xfId="0" applyNumberFormat="1" applyFont="1" applyFill="1" applyBorder="1" applyAlignment="1" applyProtection="1">
      <alignment horizontal="right" vertical="center"/>
      <protection/>
    </xf>
    <xf numFmtId="4" fontId="11" fillId="38" borderId="11" xfId="0" applyNumberFormat="1" applyFont="1" applyFill="1" applyBorder="1" applyAlignment="1" applyProtection="1">
      <alignment horizontal="right" vertical="center"/>
      <protection/>
    </xf>
    <xf numFmtId="4" fontId="10" fillId="34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3" fillId="0" borderId="11" xfId="0" applyFont="1" applyBorder="1" applyAlignment="1" applyProtection="1">
      <alignment horizontal="left" vertical="center"/>
      <protection/>
    </xf>
    <xf numFmtId="3" fontId="11" fillId="34" borderId="11" xfId="0" applyNumberFormat="1" applyFont="1" applyFill="1" applyBorder="1" applyAlignment="1" applyProtection="1">
      <alignment horizontal="right" vertical="center" wrapText="1"/>
      <protection/>
    </xf>
    <xf numFmtId="3" fontId="11" fillId="36" borderId="11" xfId="0" applyNumberFormat="1" applyFont="1" applyFill="1" applyBorder="1" applyAlignment="1" applyProtection="1">
      <alignment horizontal="right" vertical="center" wrapText="1"/>
      <protection/>
    </xf>
    <xf numFmtId="3" fontId="11" fillId="36" borderId="11" xfId="0" applyNumberFormat="1" applyFont="1" applyFill="1" applyBorder="1" applyAlignment="1" applyProtection="1">
      <alignment horizontal="right" vertical="center"/>
      <protection/>
    </xf>
    <xf numFmtId="4" fontId="11" fillId="36" borderId="11" xfId="0" applyNumberFormat="1" applyFont="1" applyFill="1" applyBorder="1" applyAlignment="1" applyProtection="1">
      <alignment horizontal="right" vertical="center" wrapText="1"/>
      <protection/>
    </xf>
    <xf numFmtId="3" fontId="11" fillId="39" borderId="11" xfId="0" applyNumberFormat="1" applyFont="1" applyFill="1" applyBorder="1" applyAlignment="1" applyProtection="1">
      <alignment horizontal="right" vertical="center" wrapText="1"/>
      <protection/>
    </xf>
    <xf numFmtId="3" fontId="11" fillId="39" borderId="11" xfId="0" applyNumberFormat="1" applyFont="1" applyFill="1" applyBorder="1" applyAlignment="1" applyProtection="1">
      <alignment horizontal="right" vertical="center"/>
      <protection/>
    </xf>
    <xf numFmtId="4" fontId="11" fillId="39" borderId="11" xfId="0" applyNumberFormat="1" applyFont="1" applyFill="1" applyBorder="1" applyAlignment="1" applyProtection="1">
      <alignment horizontal="right" vertical="center" wrapText="1"/>
      <protection/>
    </xf>
    <xf numFmtId="1" fontId="10" fillId="40" borderId="11" xfId="0" applyNumberFormat="1" applyFont="1" applyFill="1" applyBorder="1" applyAlignment="1" applyProtection="1">
      <alignment horizontal="right" vertical="center" wrapText="1"/>
      <protection/>
    </xf>
    <xf numFmtId="1" fontId="10" fillId="41" borderId="11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58" applyFont="1" applyBorder="1" applyAlignment="1" applyProtection="1">
      <alignment vertical="center"/>
      <protection/>
    </xf>
    <xf numFmtId="0" fontId="57" fillId="0" borderId="0" xfId="58" applyFont="1" applyBorder="1" applyAlignment="1" applyProtection="1">
      <alignment vertical="center"/>
      <protection/>
    </xf>
    <xf numFmtId="0" fontId="58" fillId="0" borderId="0" xfId="58" applyFont="1" applyBorder="1" applyAlignment="1" applyProtection="1">
      <alignment vertical="center"/>
      <protection/>
    </xf>
    <xf numFmtId="0" fontId="58" fillId="0" borderId="0" xfId="58" applyFont="1" applyBorder="1" applyAlignment="1" applyProtection="1">
      <alignment/>
      <protection/>
    </xf>
    <xf numFmtId="0" fontId="35" fillId="0" borderId="0" xfId="58" applyProtection="1">
      <alignment/>
      <protection/>
    </xf>
    <xf numFmtId="0" fontId="57" fillId="34" borderId="11" xfId="58" applyFont="1" applyFill="1" applyBorder="1" applyAlignment="1" applyProtection="1">
      <alignment horizontal="center" vertical="center" wrapText="1"/>
      <protection/>
    </xf>
    <xf numFmtId="0" fontId="57" fillId="0" borderId="0" xfId="58" applyFont="1" applyBorder="1" applyAlignment="1" applyProtection="1">
      <alignment horizontal="center" vertical="center"/>
      <protection/>
    </xf>
    <xf numFmtId="0" fontId="57" fillId="0" borderId="11" xfId="58" applyFont="1" applyBorder="1" applyAlignment="1" applyProtection="1">
      <alignment horizontal="center"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12" fillId="0" borderId="0" xfId="58" applyFont="1" applyFill="1" applyBorder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55" fillId="0" borderId="11" xfId="58" applyNumberFormat="1" applyFont="1" applyBorder="1" applyAlignment="1" applyProtection="1">
      <alignment horizontal="right" vertical="center"/>
      <protection locked="0"/>
    </xf>
    <xf numFmtId="3" fontId="59" fillId="34" borderId="11" xfId="58" applyNumberFormat="1" applyFont="1" applyFill="1" applyBorder="1" applyAlignment="1" applyProtection="1">
      <alignment horizontal="right" vertical="center"/>
      <protection/>
    </xf>
    <xf numFmtId="3" fontId="55" fillId="34" borderId="11" xfId="58" applyNumberFormat="1" applyFont="1" applyFill="1" applyBorder="1" applyAlignment="1" applyProtection="1">
      <alignment horizontal="right" vertical="center"/>
      <protection/>
    </xf>
    <xf numFmtId="3" fontId="52" fillId="40" borderId="11" xfId="0" applyNumberFormat="1" applyFont="1" applyFill="1" applyBorder="1" applyAlignment="1" applyProtection="1">
      <alignment horizontal="right" wrapText="1"/>
      <protection/>
    </xf>
    <xf numFmtId="3" fontId="52" fillId="41" borderId="11" xfId="0" applyNumberFormat="1" applyFont="1" applyFill="1" applyBorder="1" applyAlignment="1" applyProtection="1">
      <alignment horizontal="right" wrapText="1"/>
      <protection/>
    </xf>
    <xf numFmtId="3" fontId="52" fillId="0" borderId="11" xfId="0" applyNumberFormat="1" applyFont="1" applyBorder="1" applyAlignment="1" applyProtection="1">
      <alignment horizontal="right" wrapText="1"/>
      <protection/>
    </xf>
    <xf numFmtId="3" fontId="53" fillId="40" borderId="11" xfId="0" applyNumberFormat="1" applyFont="1" applyFill="1" applyBorder="1" applyAlignment="1" applyProtection="1">
      <alignment horizontal="right" wrapText="1"/>
      <protection/>
    </xf>
    <xf numFmtId="3" fontId="53" fillId="41" borderId="11" xfId="0" applyNumberFormat="1" applyFont="1" applyFill="1" applyBorder="1" applyAlignment="1" applyProtection="1">
      <alignment horizontal="right" wrapText="1"/>
      <protection/>
    </xf>
    <xf numFmtId="3" fontId="53" fillId="0" borderId="11" xfId="0" applyNumberFormat="1" applyFont="1" applyBorder="1" applyAlignment="1" applyProtection="1">
      <alignment horizontal="right" wrapText="1"/>
      <protection/>
    </xf>
    <xf numFmtId="1" fontId="11" fillId="40" borderId="11" xfId="0" applyNumberFormat="1" applyFont="1" applyFill="1" applyBorder="1" applyAlignment="1" applyProtection="1">
      <alignment horizontal="right" vertical="center" wrapText="1"/>
      <protection/>
    </xf>
    <xf numFmtId="1" fontId="11" fillId="41" borderId="11" xfId="0" applyNumberFormat="1" applyFont="1" applyFill="1" applyBorder="1" applyAlignment="1" applyProtection="1">
      <alignment horizontal="right" vertical="center" wrapText="1"/>
      <protection/>
    </xf>
    <xf numFmtId="3" fontId="59" fillId="0" borderId="11" xfId="0" applyNumberFormat="1" applyFont="1" applyFill="1" applyBorder="1" applyAlignment="1" applyProtection="1">
      <alignment horizontal="right" vertical="center"/>
      <protection/>
    </xf>
    <xf numFmtId="0" fontId="57" fillId="34" borderId="11" xfId="58" applyFont="1" applyFill="1" applyBorder="1" applyAlignment="1" applyProtection="1">
      <alignment horizontal="center" vertical="center" wrapText="1"/>
      <protection/>
    </xf>
    <xf numFmtId="0" fontId="59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3" fontId="4" fillId="34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horizontal="right" vertical="center"/>
      <protection/>
    </xf>
    <xf numFmtId="3" fontId="3" fillId="34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58" applyFont="1" applyFill="1" applyAlignment="1" applyProtection="1">
      <alignment vertical="center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34" borderId="15" xfId="0" applyNumberFormat="1" applyFont="1" applyFill="1" applyBorder="1" applyAlignment="1" applyProtection="1">
      <alignment wrapText="1"/>
      <protection/>
    </xf>
    <xf numFmtId="0" fontId="0" fillId="34" borderId="12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wrapText="1"/>
      <protection/>
    </xf>
    <xf numFmtId="0" fontId="0" fillId="36" borderId="16" xfId="0" applyFill="1" applyBorder="1" applyAlignment="1" applyProtection="1">
      <alignment vertic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vertical="center"/>
      <protection/>
    </xf>
    <xf numFmtId="0" fontId="0" fillId="34" borderId="14" xfId="0" applyNumberFormat="1" applyFont="1" applyFill="1" applyBorder="1" applyAlignment="1" applyProtection="1">
      <alignment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7" xfId="0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wrapText="1"/>
      <protection/>
    </xf>
    <xf numFmtId="0" fontId="3" fillId="38" borderId="21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38" borderId="15" xfId="0" applyNumberFormat="1" applyFont="1" applyFill="1" applyBorder="1" applyAlignment="1" applyProtection="1">
      <alignment horizontal="left" vertical="center" wrapText="1"/>
      <protection/>
    </xf>
    <xf numFmtId="0" fontId="3" fillId="34" borderId="21" xfId="0" applyNumberFormat="1" applyFont="1" applyFill="1" applyBorder="1" applyAlignment="1" applyProtection="1">
      <alignment horizontal="left" vertical="center"/>
      <protection/>
    </xf>
    <xf numFmtId="0" fontId="7" fillId="34" borderId="15" xfId="0" applyNumberFormat="1" applyFont="1" applyFill="1" applyBorder="1" applyAlignment="1" applyProtection="1">
      <alignment horizontal="left" vertical="center" wrapText="1"/>
      <protection/>
    </xf>
    <xf numFmtId="0" fontId="0" fillId="34" borderId="11" xfId="0" applyNumberFormat="1" applyFont="1" applyFill="1" applyBorder="1" applyAlignment="1" applyProtection="1">
      <alignment wrapText="1"/>
      <protection/>
    </xf>
    <xf numFmtId="0" fontId="0" fillId="34" borderId="12" xfId="0" applyNumberFormat="1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3" fillId="34" borderId="23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NumberFormat="1" applyFont="1" applyFill="1" applyBorder="1" applyAlignment="1" applyProtection="1">
      <alignment wrapText="1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6" borderId="11" xfId="0" applyNumberFormat="1" applyFont="1" applyFill="1" applyBorder="1" applyAlignment="1" applyProtection="1">
      <alignment horizontal="left" vertical="center"/>
      <protection/>
    </xf>
    <xf numFmtId="0" fontId="52" fillId="36" borderId="11" xfId="0" applyNumberFormat="1" applyFont="1" applyFill="1" applyBorder="1" applyAlignment="1" applyProtection="1">
      <alignment horizontal="left" vertical="center" wrapText="1"/>
      <protection/>
    </xf>
    <xf numFmtId="0" fontId="55" fillId="0" borderId="11" xfId="0" applyFont="1" applyBorder="1" applyAlignment="1" applyProtection="1">
      <alignment horizontal="left"/>
      <protection/>
    </xf>
    <xf numFmtId="0" fontId="3" fillId="39" borderId="11" xfId="0" applyNumberFormat="1" applyFont="1" applyFill="1" applyBorder="1" applyAlignment="1" applyProtection="1">
      <alignment horizontal="left" vertical="center"/>
      <protection/>
    </xf>
    <xf numFmtId="0" fontId="5" fillId="39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52" fillId="36" borderId="11" xfId="0" applyFont="1" applyFill="1" applyBorder="1" applyAlignment="1" applyProtection="1">
      <alignment vertical="center"/>
      <protection/>
    </xf>
    <xf numFmtId="0" fontId="52" fillId="36" borderId="11" xfId="0" applyNumberFormat="1" applyFont="1" applyFill="1" applyBorder="1" applyAlignment="1" applyProtection="1">
      <alignment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vertical="center" wrapText="1"/>
      <protection/>
    </xf>
    <xf numFmtId="0" fontId="58" fillId="34" borderId="11" xfId="58" applyFont="1" applyFill="1" applyBorder="1" applyAlignment="1" applyProtection="1">
      <alignment horizontal="center" vertical="center"/>
      <protection/>
    </xf>
    <xf numFmtId="0" fontId="12" fillId="0" borderId="18" xfId="58" applyFont="1" applyFill="1" applyBorder="1" applyAlignment="1" applyProtection="1">
      <alignment horizontal="left" vertical="center"/>
      <protection/>
    </xf>
    <xf numFmtId="0" fontId="12" fillId="0" borderId="19" xfId="58" applyFont="1" applyFill="1" applyBorder="1" applyAlignment="1" applyProtection="1">
      <alignment horizontal="left" vertical="center"/>
      <protection/>
    </xf>
    <xf numFmtId="0" fontId="12" fillId="0" borderId="20" xfId="58" applyFont="1" applyFill="1" applyBorder="1" applyAlignment="1" applyProtection="1">
      <alignment horizontal="left" vertical="center"/>
      <protection/>
    </xf>
    <xf numFmtId="0" fontId="58" fillId="0" borderId="10" xfId="58" applyFont="1" applyBorder="1" applyAlignment="1" applyProtection="1">
      <alignment horizontal="center" vertical="center"/>
      <protection/>
    </xf>
    <xf numFmtId="0" fontId="57" fillId="34" borderId="11" xfId="58" applyFont="1" applyFill="1" applyBorder="1" applyAlignment="1" applyProtection="1">
      <alignment horizontal="center" vertical="center" textRotation="90"/>
      <protection/>
    </xf>
    <xf numFmtId="0" fontId="57" fillId="34" borderId="11" xfId="58" applyFont="1" applyFill="1" applyBorder="1" applyAlignment="1" applyProtection="1">
      <alignment horizontal="center" vertical="center" wrapText="1"/>
      <protection/>
    </xf>
    <xf numFmtId="0" fontId="57" fillId="34" borderId="11" xfId="58" applyFont="1" applyFill="1" applyBorder="1" applyAlignment="1" applyProtection="1">
      <alignment horizontal="center" vertical="center"/>
      <protection/>
    </xf>
    <xf numFmtId="0" fontId="58" fillId="0" borderId="0" xfId="58" applyFont="1" applyBorder="1" applyAlignment="1" applyProtection="1">
      <alignment horizontal="center" vertical="center"/>
      <protection/>
    </xf>
    <xf numFmtId="0" fontId="56" fillId="0" borderId="11" xfId="58" applyFont="1" applyBorder="1" applyAlignment="1" applyProtection="1">
      <alignment horizontal="center" vertical="center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9" fillId="0" borderId="0" xfId="58" applyFont="1" applyBorder="1" applyAlignment="1" applyProtection="1">
      <alignment horizontal="center" vertical="center" wrapText="1"/>
      <protection/>
    </xf>
    <xf numFmtId="0" fontId="59" fillId="0" borderId="22" xfId="58" applyFont="1" applyBorder="1" applyAlignment="1" applyProtection="1">
      <alignment horizontal="center" vertical="center" wrapText="1"/>
      <protection/>
    </xf>
    <xf numFmtId="0" fontId="60" fillId="0" borderId="11" xfId="58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49" fontId="61" fillId="0" borderId="10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28"/>
  <sheetViews>
    <sheetView tabSelected="1" zoomScale="90" zoomScaleNormal="90" zoomScalePageLayoutView="0" workbookViewId="0" topLeftCell="A1">
      <selection activeCell="AE21" sqref="AE21"/>
    </sheetView>
  </sheetViews>
  <sheetFormatPr defaultColWidth="9.140625" defaultRowHeight="12.75" customHeight="1"/>
  <cols>
    <col min="1" max="1" width="5.8515625" style="2" customWidth="1"/>
    <col min="2" max="2" width="8.28125" style="2" customWidth="1"/>
    <col min="3" max="13" width="10.28125" style="2" customWidth="1"/>
    <col min="14" max="15" width="11.7109375" style="2" customWidth="1"/>
    <col min="16" max="22" width="10.28125" style="2" customWidth="1"/>
    <col min="23" max="23" width="10.7109375" style="2" customWidth="1"/>
    <col min="24" max="38" width="10.28125" style="2" customWidth="1"/>
    <col min="39" max="39" width="11.8515625" style="2" customWidth="1"/>
    <col min="40" max="16384" width="9.140625" style="2" customWidth="1"/>
  </cols>
  <sheetData>
    <row r="1" spans="1:27" ht="13.5" thickBot="1">
      <c r="A1" s="29"/>
      <c r="B1" s="30"/>
      <c r="C1" s="30"/>
      <c r="D1" s="30"/>
      <c r="E1" s="30"/>
      <c r="F1" s="30"/>
      <c r="G1" s="30"/>
      <c r="H1" s="24"/>
      <c r="I1" s="24"/>
      <c r="AA1" s="2">
        <f>""</f>
      </c>
    </row>
    <row r="2" spans="1:7" ht="24.75" customHeight="1" thickBot="1">
      <c r="A2" s="108" t="s">
        <v>32</v>
      </c>
      <c r="B2" s="109"/>
      <c r="C2" s="109"/>
      <c r="D2" s="109"/>
      <c r="E2" s="109"/>
      <c r="F2" s="109"/>
      <c r="G2" s="110"/>
    </row>
    <row r="3" spans="1:27" ht="18">
      <c r="A3" s="4"/>
      <c r="B3" s="4"/>
      <c r="C3" s="4"/>
      <c r="D3" s="4"/>
      <c r="E3" s="4"/>
      <c r="F3" s="4"/>
      <c r="G3" s="4"/>
      <c r="H3" s="23" t="s">
        <v>94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34" ht="18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42.75" customHeight="1">
      <c r="A5" s="97" t="s">
        <v>5</v>
      </c>
      <c r="B5" s="97" t="s">
        <v>30</v>
      </c>
      <c r="C5" s="97" t="s">
        <v>9</v>
      </c>
      <c r="D5" s="97" t="s">
        <v>27</v>
      </c>
      <c r="E5" s="97"/>
      <c r="F5" s="99"/>
      <c r="G5" s="97" t="s">
        <v>29</v>
      </c>
      <c r="H5" s="100"/>
      <c r="I5" s="97" t="s">
        <v>1</v>
      </c>
      <c r="J5" s="103" t="s">
        <v>24</v>
      </c>
      <c r="K5" s="95" t="s">
        <v>20</v>
      </c>
      <c r="L5" s="114"/>
      <c r="M5" s="114"/>
      <c r="N5" s="114"/>
      <c r="O5" s="114"/>
      <c r="P5" s="100"/>
      <c r="Q5" s="97" t="s">
        <v>0</v>
      </c>
      <c r="R5" s="95" t="s">
        <v>22</v>
      </c>
      <c r="S5" s="95"/>
      <c r="T5" s="96"/>
      <c r="U5" s="115" t="s">
        <v>19</v>
      </c>
      <c r="V5" s="96"/>
      <c r="W5" s="116" t="s">
        <v>17</v>
      </c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96"/>
      <c r="AI5" s="1"/>
      <c r="AJ5" s="1"/>
      <c r="AK5" s="1"/>
      <c r="AL5" s="1"/>
    </row>
    <row r="6" spans="1:39" ht="21.75" customHeight="1">
      <c r="A6" s="113"/>
      <c r="B6" s="98"/>
      <c r="C6" s="125"/>
      <c r="D6" s="97" t="s">
        <v>25</v>
      </c>
      <c r="E6" s="97" t="s">
        <v>45</v>
      </c>
      <c r="F6" s="97" t="s">
        <v>46</v>
      </c>
      <c r="G6" s="97" t="s">
        <v>25</v>
      </c>
      <c r="H6" s="97" t="s">
        <v>26</v>
      </c>
      <c r="I6" s="101"/>
      <c r="J6" s="104"/>
      <c r="K6" s="97" t="s">
        <v>7</v>
      </c>
      <c r="L6" s="106" t="s">
        <v>31</v>
      </c>
      <c r="M6" s="106" t="s">
        <v>13</v>
      </c>
      <c r="N6" s="106" t="s">
        <v>10</v>
      </c>
      <c r="O6" s="97" t="s">
        <v>45</v>
      </c>
      <c r="P6" s="97" t="s">
        <v>46</v>
      </c>
      <c r="Q6" s="126"/>
      <c r="R6" s="106" t="s">
        <v>28</v>
      </c>
      <c r="S6" s="97" t="s">
        <v>45</v>
      </c>
      <c r="T6" s="103" t="s">
        <v>46</v>
      </c>
      <c r="U6" s="106" t="s">
        <v>25</v>
      </c>
      <c r="V6" s="106" t="s">
        <v>44</v>
      </c>
      <c r="W6" s="106" t="s">
        <v>12</v>
      </c>
      <c r="X6" s="115" t="s">
        <v>3</v>
      </c>
      <c r="Y6" s="96"/>
      <c r="Z6" s="115" t="s">
        <v>8</v>
      </c>
      <c r="AA6" s="96"/>
      <c r="AB6" s="115" t="s">
        <v>6</v>
      </c>
      <c r="AC6" s="96"/>
      <c r="AD6" s="115" t="s">
        <v>21</v>
      </c>
      <c r="AE6" s="96"/>
      <c r="AF6" s="97" t="s">
        <v>16</v>
      </c>
      <c r="AG6" s="106" t="s">
        <v>2</v>
      </c>
      <c r="AH6" s="5" t="s">
        <v>11</v>
      </c>
      <c r="AI6" s="130" t="s">
        <v>15</v>
      </c>
      <c r="AJ6" s="128" t="s">
        <v>14</v>
      </c>
      <c r="AK6" s="128" t="s">
        <v>23</v>
      </c>
      <c r="AL6" s="128" t="s">
        <v>47</v>
      </c>
      <c r="AM6" s="97" t="s">
        <v>43</v>
      </c>
    </row>
    <row r="7" spans="1:39" ht="58.5" customHeight="1">
      <c r="A7" s="113"/>
      <c r="B7" s="98"/>
      <c r="C7" s="98"/>
      <c r="D7" s="98"/>
      <c r="E7" s="98"/>
      <c r="F7" s="97"/>
      <c r="G7" s="102"/>
      <c r="H7" s="102"/>
      <c r="I7" s="102"/>
      <c r="J7" s="105"/>
      <c r="K7" s="102"/>
      <c r="L7" s="107"/>
      <c r="M7" s="107"/>
      <c r="N7" s="107"/>
      <c r="O7" s="98"/>
      <c r="P7" s="97"/>
      <c r="Q7" s="102"/>
      <c r="R7" s="118"/>
      <c r="S7" s="98"/>
      <c r="T7" s="103"/>
      <c r="U7" s="118"/>
      <c r="V7" s="118"/>
      <c r="W7" s="119"/>
      <c r="X7" s="3" t="s">
        <v>18</v>
      </c>
      <c r="Y7" s="3" t="s">
        <v>4</v>
      </c>
      <c r="Z7" s="3" t="s">
        <v>18</v>
      </c>
      <c r="AA7" s="3" t="s">
        <v>4</v>
      </c>
      <c r="AB7" s="3" t="s">
        <v>18</v>
      </c>
      <c r="AC7" s="3" t="s">
        <v>4</v>
      </c>
      <c r="AD7" s="3" t="s">
        <v>18</v>
      </c>
      <c r="AE7" s="3" t="s">
        <v>4</v>
      </c>
      <c r="AF7" s="102"/>
      <c r="AG7" s="129"/>
      <c r="AH7" s="6" t="s">
        <v>4</v>
      </c>
      <c r="AI7" s="102"/>
      <c r="AJ7" s="107"/>
      <c r="AK7" s="107"/>
      <c r="AL7" s="107"/>
      <c r="AM7" s="98"/>
    </row>
    <row r="8" spans="1:39" ht="12.75" customHeight="1">
      <c r="A8" s="26">
        <v>1</v>
      </c>
      <c r="B8" s="45" t="s">
        <v>33</v>
      </c>
      <c r="C8" s="31">
        <v>45</v>
      </c>
      <c r="D8" s="31">
        <v>37783</v>
      </c>
      <c r="E8" s="31">
        <v>656</v>
      </c>
      <c r="F8" s="31">
        <v>720</v>
      </c>
      <c r="G8" s="31">
        <v>26268</v>
      </c>
      <c r="H8" s="31">
        <v>26117</v>
      </c>
      <c r="I8" s="32">
        <f aca="true" t="shared" si="0" ref="I8:I22">IF((C8=0),"",((G8/C8)/11))</f>
        <v>53.06666666666667</v>
      </c>
      <c r="J8" s="33">
        <f aca="true" t="shared" si="1" ref="J8:J20">D8+G8</f>
        <v>64051</v>
      </c>
      <c r="K8" s="31">
        <v>16869</v>
      </c>
      <c r="L8" s="31">
        <v>359</v>
      </c>
      <c r="M8" s="33">
        <f aca="true" t="shared" si="2" ref="M8:M20">K8+L8</f>
        <v>17228</v>
      </c>
      <c r="N8" s="31"/>
      <c r="O8" s="31">
        <v>1940</v>
      </c>
      <c r="P8" s="31">
        <v>2069</v>
      </c>
      <c r="Q8" s="32">
        <f aca="true" t="shared" si="3" ref="Q8:Q22">IF((C8=0),"",((M8/C8)/11))</f>
        <v>34.8040404040404</v>
      </c>
      <c r="R8" s="31">
        <v>46823</v>
      </c>
      <c r="S8" s="31">
        <v>1936</v>
      </c>
      <c r="T8" s="31">
        <v>2059</v>
      </c>
      <c r="U8" s="32">
        <f aca="true" t="shared" si="4" ref="U8:U20">IF((C8=0),"",(R8/C8))</f>
        <v>1040.5111111111112</v>
      </c>
      <c r="V8" s="32">
        <f>IF((C8=0),"",(S8/C8))</f>
        <v>43.022222222222226</v>
      </c>
      <c r="W8" s="33">
        <f aca="true" t="shared" si="5" ref="W8:W13">X8+Z8+AB8+AD8</f>
        <v>123</v>
      </c>
      <c r="X8" s="31">
        <v>100</v>
      </c>
      <c r="Y8" s="32">
        <f aca="true" t="shared" si="6" ref="Y8:Y20">IF((W8=0),"",((X8/W8)*100))</f>
        <v>81.30081300813008</v>
      </c>
      <c r="Z8" s="31">
        <v>8</v>
      </c>
      <c r="AA8" s="32">
        <f aca="true" t="shared" si="7" ref="AA8:AA20">IF((W8=0),"",((Z8/W8)*100))</f>
        <v>6.504065040650407</v>
      </c>
      <c r="AB8" s="31">
        <v>15</v>
      </c>
      <c r="AC8" s="32">
        <f aca="true" t="shared" si="8" ref="AC8:AC20">IF((W8=0),"",((AB8/W8)*100))</f>
        <v>12.195121951219512</v>
      </c>
      <c r="AD8" s="31"/>
      <c r="AE8" s="32">
        <f aca="true" t="shared" si="9" ref="AE8:AE20">IF((W8=0),"",((AD8/W8)*100))</f>
        <v>0</v>
      </c>
      <c r="AF8" s="32">
        <f aca="true" t="shared" si="10" ref="AF8:AF20">IF((G8=0),"",((M8/G8)*100))</f>
        <v>65.58550327394549</v>
      </c>
      <c r="AG8" s="32">
        <f aca="true" t="shared" si="11" ref="AG8:AG20">IF((J8=0),"",((M8/J8)*100))</f>
        <v>26.897316201152204</v>
      </c>
      <c r="AH8" s="32">
        <f aca="true" t="shared" si="12" ref="AH8:AH20">IF((M8=0),"",((((M8-Z8)-AB8)/M8)*100))</f>
        <v>99.86649640120734</v>
      </c>
      <c r="AI8" s="44">
        <f aca="true" t="shared" si="13" ref="AI8:AI22">IF((G8=0),"",((R8*12)/G8))</f>
        <v>21.390132480584743</v>
      </c>
      <c r="AJ8" s="44">
        <f aca="true" t="shared" si="14" ref="AJ8:AJ20">IF((K8=0),"",((K8/M8)*100))</f>
        <v>97.91618295797538</v>
      </c>
      <c r="AK8" s="44">
        <f aca="true" t="shared" si="15" ref="AK8:AK20">IF((L8=0),"",((L8/M8)*100))</f>
        <v>2.083817042024611</v>
      </c>
      <c r="AL8" s="44">
        <f aca="true" t="shared" si="16" ref="AL8:AL20">IF((M8=0),"",((P8/M8)*100))</f>
        <v>12.009519387044348</v>
      </c>
      <c r="AM8" s="44">
        <f aca="true" t="shared" si="17" ref="AM8:AM22">IF((C8=0),"",((J8/C8/11)))</f>
        <v>129.3959595959596</v>
      </c>
    </row>
    <row r="9" spans="1:39" ht="12.75" customHeight="1">
      <c r="A9" s="26">
        <v>2</v>
      </c>
      <c r="B9" s="45" t="s">
        <v>37</v>
      </c>
      <c r="C9" s="31">
        <v>45</v>
      </c>
      <c r="D9" s="31">
        <v>114</v>
      </c>
      <c r="E9" s="31">
        <v>5</v>
      </c>
      <c r="F9" s="31">
        <v>5</v>
      </c>
      <c r="G9" s="31">
        <v>94</v>
      </c>
      <c r="H9" s="31">
        <v>94</v>
      </c>
      <c r="I9" s="32">
        <f t="shared" si="0"/>
        <v>0.1898989898989899</v>
      </c>
      <c r="J9" s="33">
        <f t="shared" si="1"/>
        <v>208</v>
      </c>
      <c r="K9" s="31">
        <v>71</v>
      </c>
      <c r="L9" s="31">
        <v>23</v>
      </c>
      <c r="M9" s="33">
        <f t="shared" si="2"/>
        <v>94</v>
      </c>
      <c r="N9" s="31"/>
      <c r="O9" s="31">
        <v>11</v>
      </c>
      <c r="P9" s="31">
        <v>12</v>
      </c>
      <c r="Q9" s="32">
        <f t="shared" si="3"/>
        <v>0.1898989898989899</v>
      </c>
      <c r="R9" s="31">
        <v>114</v>
      </c>
      <c r="S9" s="31">
        <v>6</v>
      </c>
      <c r="T9" s="31">
        <v>7</v>
      </c>
      <c r="U9" s="32">
        <f t="shared" si="4"/>
        <v>2.533333333333333</v>
      </c>
      <c r="V9" s="32">
        <f aca="true" t="shared" si="18" ref="V9:V20">IF((C9=0),"",(S9/C9))</f>
        <v>0.13333333333333333</v>
      </c>
      <c r="W9" s="33">
        <f t="shared" si="5"/>
        <v>0</v>
      </c>
      <c r="X9" s="31"/>
      <c r="Y9" s="32">
        <f t="shared" si="6"/>
      </c>
      <c r="Z9" s="31"/>
      <c r="AA9" s="32">
        <f t="shared" si="7"/>
      </c>
      <c r="AB9" s="31"/>
      <c r="AC9" s="32">
        <f t="shared" si="8"/>
      </c>
      <c r="AD9" s="31"/>
      <c r="AE9" s="32">
        <f t="shared" si="9"/>
      </c>
      <c r="AF9" s="32">
        <f t="shared" si="10"/>
        <v>100</v>
      </c>
      <c r="AG9" s="32">
        <f t="shared" si="11"/>
        <v>45.19230769230769</v>
      </c>
      <c r="AH9" s="32">
        <f t="shared" si="12"/>
        <v>100</v>
      </c>
      <c r="AI9" s="44">
        <f t="shared" si="13"/>
        <v>14.553191489361701</v>
      </c>
      <c r="AJ9" s="44">
        <f t="shared" si="14"/>
        <v>75.53191489361703</v>
      </c>
      <c r="AK9" s="44">
        <f t="shared" si="15"/>
        <v>24.46808510638298</v>
      </c>
      <c r="AL9" s="44">
        <f t="shared" si="16"/>
        <v>12.76595744680851</v>
      </c>
      <c r="AM9" s="44">
        <f t="shared" si="17"/>
        <v>0.4202020202020202</v>
      </c>
    </row>
    <row r="10" spans="1:39" ht="12.75" customHeight="1">
      <c r="A10" s="26">
        <v>3</v>
      </c>
      <c r="B10" s="45" t="s">
        <v>38</v>
      </c>
      <c r="C10" s="31">
        <v>45</v>
      </c>
      <c r="D10" s="31">
        <v>422</v>
      </c>
      <c r="E10" s="31">
        <v>11</v>
      </c>
      <c r="F10" s="31">
        <v>11</v>
      </c>
      <c r="G10" s="31">
        <v>641</v>
      </c>
      <c r="H10" s="31">
        <v>639</v>
      </c>
      <c r="I10" s="32">
        <f t="shared" si="0"/>
        <v>1.2949494949494949</v>
      </c>
      <c r="J10" s="33">
        <f t="shared" si="1"/>
        <v>1063</v>
      </c>
      <c r="K10" s="31">
        <v>445</v>
      </c>
      <c r="L10" s="31">
        <v>13</v>
      </c>
      <c r="M10" s="33">
        <f t="shared" si="2"/>
        <v>458</v>
      </c>
      <c r="N10" s="31"/>
      <c r="O10" s="31">
        <v>21</v>
      </c>
      <c r="P10" s="31">
        <v>22</v>
      </c>
      <c r="Q10" s="32">
        <f t="shared" si="3"/>
        <v>0.9252525252525252</v>
      </c>
      <c r="R10" s="31">
        <v>605</v>
      </c>
      <c r="S10" s="31">
        <v>14</v>
      </c>
      <c r="T10" s="31">
        <v>16</v>
      </c>
      <c r="U10" s="32">
        <f t="shared" si="4"/>
        <v>13.444444444444445</v>
      </c>
      <c r="V10" s="32">
        <f t="shared" si="18"/>
        <v>0.3111111111111111</v>
      </c>
      <c r="W10" s="33">
        <f t="shared" si="5"/>
        <v>2</v>
      </c>
      <c r="X10" s="31">
        <v>2</v>
      </c>
      <c r="Y10" s="32">
        <f t="shared" si="6"/>
        <v>100</v>
      </c>
      <c r="Z10" s="31"/>
      <c r="AA10" s="32">
        <f t="shared" si="7"/>
        <v>0</v>
      </c>
      <c r="AB10" s="31"/>
      <c r="AC10" s="32">
        <f t="shared" si="8"/>
        <v>0</v>
      </c>
      <c r="AD10" s="31"/>
      <c r="AE10" s="32">
        <f t="shared" si="9"/>
        <v>0</v>
      </c>
      <c r="AF10" s="32">
        <f t="shared" si="10"/>
        <v>71.45085803432137</v>
      </c>
      <c r="AG10" s="32">
        <f t="shared" si="11"/>
        <v>43.08560677328316</v>
      </c>
      <c r="AH10" s="32">
        <f t="shared" si="12"/>
        <v>100</v>
      </c>
      <c r="AI10" s="44">
        <f t="shared" si="13"/>
        <v>11.326053042121686</v>
      </c>
      <c r="AJ10" s="44">
        <f t="shared" si="14"/>
        <v>97.16157205240175</v>
      </c>
      <c r="AK10" s="44">
        <f t="shared" si="15"/>
        <v>2.8384279475982535</v>
      </c>
      <c r="AL10" s="44">
        <f t="shared" si="16"/>
        <v>4.8034934497816595</v>
      </c>
      <c r="AM10" s="44">
        <f t="shared" si="17"/>
        <v>2.1474747474747478</v>
      </c>
    </row>
    <row r="11" spans="1:39" ht="12.75" customHeight="1">
      <c r="A11" s="26">
        <v>4</v>
      </c>
      <c r="B11" s="45" t="s">
        <v>39</v>
      </c>
      <c r="C11" s="31">
        <v>43</v>
      </c>
      <c r="D11" s="31">
        <v>4</v>
      </c>
      <c r="E11" s="31">
        <v>0</v>
      </c>
      <c r="F11" s="31">
        <v>0</v>
      </c>
      <c r="G11" s="31">
        <v>95</v>
      </c>
      <c r="H11" s="31">
        <v>95</v>
      </c>
      <c r="I11" s="32">
        <f t="shared" si="0"/>
        <v>0.20084566596194503</v>
      </c>
      <c r="J11" s="33">
        <f t="shared" si="1"/>
        <v>99</v>
      </c>
      <c r="K11" s="31">
        <v>95</v>
      </c>
      <c r="L11" s="31">
        <v>3</v>
      </c>
      <c r="M11" s="33">
        <f t="shared" si="2"/>
        <v>98</v>
      </c>
      <c r="N11" s="31"/>
      <c r="O11" s="31">
        <v>0</v>
      </c>
      <c r="P11" s="31">
        <v>0</v>
      </c>
      <c r="Q11" s="32">
        <f t="shared" si="3"/>
        <v>0.20718816067653278</v>
      </c>
      <c r="R11" s="31">
        <v>1</v>
      </c>
      <c r="S11" s="31">
        <v>0</v>
      </c>
      <c r="T11" s="31">
        <v>0</v>
      </c>
      <c r="U11" s="32">
        <f t="shared" si="4"/>
        <v>0.023255813953488372</v>
      </c>
      <c r="V11" s="32">
        <f t="shared" si="18"/>
        <v>0</v>
      </c>
      <c r="W11" s="33">
        <f t="shared" si="5"/>
        <v>0</v>
      </c>
      <c r="X11" s="31"/>
      <c r="Y11" s="32">
        <f t="shared" si="6"/>
      </c>
      <c r="Z11" s="31"/>
      <c r="AA11" s="32">
        <f t="shared" si="7"/>
      </c>
      <c r="AB11" s="31"/>
      <c r="AC11" s="32">
        <f t="shared" si="8"/>
      </c>
      <c r="AD11" s="31"/>
      <c r="AE11" s="32">
        <f t="shared" si="9"/>
      </c>
      <c r="AF11" s="32">
        <f t="shared" si="10"/>
        <v>103.15789473684211</v>
      </c>
      <c r="AG11" s="32">
        <f t="shared" si="11"/>
        <v>98.98989898989899</v>
      </c>
      <c r="AH11" s="32">
        <f t="shared" si="12"/>
        <v>100</v>
      </c>
      <c r="AI11" s="44">
        <f t="shared" si="13"/>
        <v>0.12631578947368421</v>
      </c>
      <c r="AJ11" s="44">
        <f t="shared" si="14"/>
        <v>96.93877551020408</v>
      </c>
      <c r="AK11" s="44">
        <f t="shared" si="15"/>
        <v>3.061224489795918</v>
      </c>
      <c r="AL11" s="44">
        <f t="shared" si="16"/>
        <v>0</v>
      </c>
      <c r="AM11" s="44">
        <f t="shared" si="17"/>
        <v>0.20930232558139536</v>
      </c>
    </row>
    <row r="12" spans="1:39" ht="12.75" customHeight="1">
      <c r="A12" s="26">
        <v>5</v>
      </c>
      <c r="B12" s="46" t="s">
        <v>40</v>
      </c>
      <c r="C12" s="31">
        <v>14</v>
      </c>
      <c r="D12" s="31">
        <v>285</v>
      </c>
      <c r="E12" s="31">
        <v>0</v>
      </c>
      <c r="F12" s="31">
        <v>0</v>
      </c>
      <c r="G12" s="31">
        <v>361</v>
      </c>
      <c r="H12" s="31">
        <v>356</v>
      </c>
      <c r="I12" s="32">
        <f t="shared" si="0"/>
        <v>2.344155844155844</v>
      </c>
      <c r="J12" s="33">
        <f t="shared" si="1"/>
        <v>646</v>
      </c>
      <c r="K12" s="31">
        <v>335</v>
      </c>
      <c r="L12" s="31">
        <v>3</v>
      </c>
      <c r="M12" s="33">
        <f t="shared" si="2"/>
        <v>338</v>
      </c>
      <c r="N12" s="31"/>
      <c r="O12" s="31">
        <v>1</v>
      </c>
      <c r="P12" s="31">
        <v>1</v>
      </c>
      <c r="Q12" s="32">
        <f t="shared" si="3"/>
        <v>2.1948051948051948</v>
      </c>
      <c r="R12" s="31">
        <v>308</v>
      </c>
      <c r="S12" s="31">
        <v>2</v>
      </c>
      <c r="T12" s="31">
        <v>3</v>
      </c>
      <c r="U12" s="32">
        <f t="shared" si="4"/>
        <v>22</v>
      </c>
      <c r="V12" s="32">
        <f t="shared" si="18"/>
        <v>0.14285714285714285</v>
      </c>
      <c r="W12" s="33">
        <f t="shared" si="5"/>
        <v>14</v>
      </c>
      <c r="X12" s="31">
        <v>11</v>
      </c>
      <c r="Y12" s="32">
        <f t="shared" si="6"/>
        <v>78.57142857142857</v>
      </c>
      <c r="Z12" s="31"/>
      <c r="AA12" s="32">
        <f t="shared" si="7"/>
        <v>0</v>
      </c>
      <c r="AB12" s="31">
        <v>3</v>
      </c>
      <c r="AC12" s="32">
        <f t="shared" si="8"/>
        <v>21.428571428571427</v>
      </c>
      <c r="AD12" s="31"/>
      <c r="AE12" s="32">
        <f t="shared" si="9"/>
        <v>0</v>
      </c>
      <c r="AF12" s="32">
        <f t="shared" si="10"/>
        <v>93.62880886426593</v>
      </c>
      <c r="AG12" s="32">
        <f t="shared" si="11"/>
        <v>52.32198142414861</v>
      </c>
      <c r="AH12" s="32">
        <f t="shared" si="12"/>
        <v>99.11242603550295</v>
      </c>
      <c r="AI12" s="44">
        <f t="shared" si="13"/>
        <v>10.238227146814404</v>
      </c>
      <c r="AJ12" s="44">
        <f t="shared" si="14"/>
        <v>99.11242603550295</v>
      </c>
      <c r="AK12" s="44">
        <f t="shared" si="15"/>
        <v>0.8875739644970414</v>
      </c>
      <c r="AL12" s="44">
        <f t="shared" si="16"/>
        <v>0.2958579881656805</v>
      </c>
      <c r="AM12" s="44">
        <f t="shared" si="17"/>
        <v>4.194805194805195</v>
      </c>
    </row>
    <row r="13" spans="1:39" ht="12.75" customHeight="1">
      <c r="A13" s="26">
        <v>6</v>
      </c>
      <c r="B13" s="46" t="s">
        <v>41</v>
      </c>
      <c r="C13" s="31">
        <v>43</v>
      </c>
      <c r="D13" s="31">
        <v>126</v>
      </c>
      <c r="E13" s="31">
        <v>4</v>
      </c>
      <c r="F13" s="31">
        <v>4</v>
      </c>
      <c r="G13" s="31">
        <v>70</v>
      </c>
      <c r="H13" s="31">
        <v>0</v>
      </c>
      <c r="I13" s="32">
        <f t="shared" si="0"/>
        <v>0.14799154334038056</v>
      </c>
      <c r="J13" s="33">
        <f t="shared" si="1"/>
        <v>196</v>
      </c>
      <c r="K13" s="31">
        <v>70</v>
      </c>
      <c r="L13" s="31">
        <v>1</v>
      </c>
      <c r="M13" s="33">
        <f t="shared" si="2"/>
        <v>71</v>
      </c>
      <c r="N13" s="31"/>
      <c r="O13" s="31">
        <v>11</v>
      </c>
      <c r="P13" s="31">
        <v>16</v>
      </c>
      <c r="Q13" s="32">
        <f t="shared" si="3"/>
        <v>0.15010570824524314</v>
      </c>
      <c r="R13" s="31">
        <v>125</v>
      </c>
      <c r="S13" s="31">
        <v>14</v>
      </c>
      <c r="T13" s="31">
        <v>16</v>
      </c>
      <c r="U13" s="32">
        <f t="shared" si="4"/>
        <v>2.9069767441860463</v>
      </c>
      <c r="V13" s="32">
        <f t="shared" si="18"/>
        <v>0.32558139534883723</v>
      </c>
      <c r="W13" s="33">
        <f t="shared" si="5"/>
        <v>11</v>
      </c>
      <c r="X13" s="31">
        <v>11</v>
      </c>
      <c r="Y13" s="32">
        <f t="shared" si="6"/>
        <v>100</v>
      </c>
      <c r="Z13" s="31"/>
      <c r="AA13" s="32">
        <f t="shared" si="7"/>
        <v>0</v>
      </c>
      <c r="AB13" s="31"/>
      <c r="AC13" s="32">
        <f t="shared" si="8"/>
        <v>0</v>
      </c>
      <c r="AD13" s="31"/>
      <c r="AE13" s="32">
        <f t="shared" si="9"/>
        <v>0</v>
      </c>
      <c r="AF13" s="32">
        <f t="shared" si="10"/>
        <v>101.42857142857142</v>
      </c>
      <c r="AG13" s="32">
        <f t="shared" si="11"/>
        <v>36.224489795918366</v>
      </c>
      <c r="AH13" s="32">
        <f t="shared" si="12"/>
        <v>100</v>
      </c>
      <c r="AI13" s="44">
        <f t="shared" si="13"/>
        <v>21.428571428571427</v>
      </c>
      <c r="AJ13" s="44">
        <f t="shared" si="14"/>
        <v>98.59154929577466</v>
      </c>
      <c r="AK13" s="44">
        <f t="shared" si="15"/>
        <v>1.4084507042253522</v>
      </c>
      <c r="AL13" s="44">
        <f t="shared" si="16"/>
        <v>22.535211267605636</v>
      </c>
      <c r="AM13" s="44">
        <f t="shared" si="17"/>
        <v>0.41437632135306557</v>
      </c>
    </row>
    <row r="14" spans="1:39" s="7" customFormat="1" ht="12.75">
      <c r="A14" s="120" t="s">
        <v>42</v>
      </c>
      <c r="B14" s="122"/>
      <c r="C14" s="34">
        <v>45</v>
      </c>
      <c r="D14" s="35">
        <f>SUM(D8:D13)</f>
        <v>38734</v>
      </c>
      <c r="E14" s="35">
        <f>SUM(E8:E13)</f>
        <v>676</v>
      </c>
      <c r="F14" s="35">
        <f>SUM(F8:F13)</f>
        <v>740</v>
      </c>
      <c r="G14" s="35">
        <f>SUM(G8:G13)</f>
        <v>27529</v>
      </c>
      <c r="H14" s="35">
        <f>SUM(H8:H13)</f>
        <v>27301</v>
      </c>
      <c r="I14" s="36">
        <f t="shared" si="0"/>
        <v>55.614141414141415</v>
      </c>
      <c r="J14" s="37">
        <f>D14+G14</f>
        <v>66263</v>
      </c>
      <c r="K14" s="35">
        <f>SUM(K8:K13)</f>
        <v>17885</v>
      </c>
      <c r="L14" s="35">
        <f>SUM(L8:L13)</f>
        <v>402</v>
      </c>
      <c r="M14" s="37">
        <f>K14+L14</f>
        <v>18287</v>
      </c>
      <c r="N14" s="35">
        <f>SUM(N8:N13)</f>
        <v>0</v>
      </c>
      <c r="O14" s="35">
        <f>SUM(O8:O13)</f>
        <v>1984</v>
      </c>
      <c r="P14" s="35">
        <f>SUM(P8:P13)</f>
        <v>2120</v>
      </c>
      <c r="Q14" s="36">
        <f t="shared" si="3"/>
        <v>36.94343434343435</v>
      </c>
      <c r="R14" s="35">
        <f>SUM(R8:R13)</f>
        <v>47976</v>
      </c>
      <c r="S14" s="35">
        <f>SUM(S8:S13)</f>
        <v>1972</v>
      </c>
      <c r="T14" s="35">
        <f>SUM(T8:T13)</f>
        <v>2101</v>
      </c>
      <c r="U14" s="36">
        <f>IF((C14=0),"",(R14/C14))</f>
        <v>1066.1333333333334</v>
      </c>
      <c r="V14" s="36">
        <f t="shared" si="18"/>
        <v>43.82222222222222</v>
      </c>
      <c r="W14" s="35">
        <f>SUM(W8:W13)</f>
        <v>150</v>
      </c>
      <c r="X14" s="35">
        <f>SUM(X8:X13)</f>
        <v>124</v>
      </c>
      <c r="Y14" s="42">
        <f>IF((W14=0),"",((X14/W14)*100))</f>
        <v>82.66666666666667</v>
      </c>
      <c r="Z14" s="35">
        <f>SUM(Z8:Z13)</f>
        <v>8</v>
      </c>
      <c r="AA14" s="42">
        <f>IF((W14=0),"",((Z14/W14)*100))</f>
        <v>5.333333333333334</v>
      </c>
      <c r="AB14" s="35">
        <f>SUM(AB8:AB13)</f>
        <v>18</v>
      </c>
      <c r="AC14" s="42">
        <f>IF((W14=0),"",((AB14/W14)*100))</f>
        <v>12</v>
      </c>
      <c r="AD14" s="35">
        <f>SUM(AD8:AD13)</f>
        <v>0</v>
      </c>
      <c r="AE14" s="36">
        <f>IF((W14=0),"",((AD14/W14)*100))</f>
        <v>0</v>
      </c>
      <c r="AF14" s="36">
        <f>IF((G14=0),"",((M14/G14)*100))</f>
        <v>66.4281303352828</v>
      </c>
      <c r="AG14" s="36">
        <f>IF((J14=0),"",((M14/J14)*100))</f>
        <v>27.59760348912666</v>
      </c>
      <c r="AH14" s="36">
        <f>IF((M14=0),"",((((M14-Z14)-AB14)/M14)*100))</f>
        <v>99.85782249685569</v>
      </c>
      <c r="AI14" s="42">
        <f t="shared" si="13"/>
        <v>20.912928184823276</v>
      </c>
      <c r="AJ14" s="42">
        <f>IF((K14=0),"",((K14/M14)*100))</f>
        <v>97.80171706676875</v>
      </c>
      <c r="AK14" s="42">
        <f>IF((L14=0),"",((L14/M14)*100))</f>
        <v>2.198282933231257</v>
      </c>
      <c r="AL14" s="42">
        <f>IF((M14=0),"",((P14/M14)*100))</f>
        <v>11.592934871766829</v>
      </c>
      <c r="AM14" s="42">
        <f t="shared" si="17"/>
        <v>133.86464646464648</v>
      </c>
    </row>
    <row r="15" spans="1:39" ht="12.75" customHeight="1">
      <c r="A15" s="26">
        <v>7</v>
      </c>
      <c r="B15" s="45" t="s">
        <v>34</v>
      </c>
      <c r="C15" s="31"/>
      <c r="D15" s="31"/>
      <c r="E15" s="31"/>
      <c r="F15" s="31"/>
      <c r="G15" s="31"/>
      <c r="H15" s="31"/>
      <c r="I15" s="32">
        <f t="shared" si="0"/>
      </c>
      <c r="J15" s="33">
        <f t="shared" si="1"/>
        <v>0</v>
      </c>
      <c r="K15" s="31"/>
      <c r="L15" s="31"/>
      <c r="M15" s="33">
        <f t="shared" si="2"/>
        <v>0</v>
      </c>
      <c r="N15" s="31"/>
      <c r="O15" s="31"/>
      <c r="P15" s="31"/>
      <c r="Q15" s="32">
        <f t="shared" si="3"/>
      </c>
      <c r="R15" s="31"/>
      <c r="S15" s="31"/>
      <c r="T15" s="31"/>
      <c r="U15" s="32">
        <f t="shared" si="4"/>
      </c>
      <c r="V15" s="32">
        <f t="shared" si="18"/>
      </c>
      <c r="W15" s="33">
        <f>X15+Z15+AB15+AD15</f>
        <v>0</v>
      </c>
      <c r="X15" s="31"/>
      <c r="Y15" s="32">
        <f t="shared" si="6"/>
      </c>
      <c r="Z15" s="31"/>
      <c r="AA15" s="32">
        <f t="shared" si="7"/>
      </c>
      <c r="AB15" s="31"/>
      <c r="AC15" s="32">
        <f t="shared" si="8"/>
      </c>
      <c r="AD15" s="31"/>
      <c r="AE15" s="32">
        <f t="shared" si="9"/>
      </c>
      <c r="AF15" s="32">
        <f t="shared" si="10"/>
      </c>
      <c r="AG15" s="32">
        <f t="shared" si="11"/>
      </c>
      <c r="AH15" s="32">
        <f t="shared" si="12"/>
      </c>
      <c r="AI15" s="44">
        <f t="shared" si="13"/>
      </c>
      <c r="AJ15" s="44">
        <f t="shared" si="14"/>
      </c>
      <c r="AK15" s="44">
        <f t="shared" si="15"/>
      </c>
      <c r="AL15" s="44">
        <f t="shared" si="16"/>
      </c>
      <c r="AM15" s="44">
        <f t="shared" si="17"/>
      </c>
    </row>
    <row r="16" spans="1:39" ht="12.75" customHeight="1">
      <c r="A16" s="26">
        <v>8</v>
      </c>
      <c r="B16" s="45" t="s">
        <v>35</v>
      </c>
      <c r="C16" s="31"/>
      <c r="D16" s="31"/>
      <c r="E16" s="31"/>
      <c r="F16" s="31"/>
      <c r="G16" s="31"/>
      <c r="H16" s="31"/>
      <c r="I16" s="32">
        <f t="shared" si="0"/>
      </c>
      <c r="J16" s="33">
        <f t="shared" si="1"/>
        <v>0</v>
      </c>
      <c r="K16" s="31"/>
      <c r="L16" s="31"/>
      <c r="M16" s="33">
        <f t="shared" si="2"/>
        <v>0</v>
      </c>
      <c r="N16" s="31"/>
      <c r="O16" s="31"/>
      <c r="P16" s="31"/>
      <c r="Q16" s="32">
        <f t="shared" si="3"/>
      </c>
      <c r="R16" s="31"/>
      <c r="S16" s="31"/>
      <c r="T16" s="31"/>
      <c r="U16" s="32">
        <f t="shared" si="4"/>
      </c>
      <c r="V16" s="32">
        <f t="shared" si="18"/>
      </c>
      <c r="W16" s="33">
        <f>X16+Z16+AB16+AD16</f>
        <v>0</v>
      </c>
      <c r="X16" s="31"/>
      <c r="Y16" s="32">
        <f t="shared" si="6"/>
      </c>
      <c r="Z16" s="31"/>
      <c r="AA16" s="32">
        <f t="shared" si="7"/>
      </c>
      <c r="AB16" s="31"/>
      <c r="AC16" s="32">
        <f t="shared" si="8"/>
      </c>
      <c r="AD16" s="31"/>
      <c r="AE16" s="32">
        <f t="shared" si="9"/>
      </c>
      <c r="AF16" s="32">
        <f t="shared" si="10"/>
      </c>
      <c r="AG16" s="32">
        <f t="shared" si="11"/>
      </c>
      <c r="AH16" s="32">
        <f t="shared" si="12"/>
      </c>
      <c r="AI16" s="44">
        <f t="shared" si="13"/>
      </c>
      <c r="AJ16" s="44">
        <f t="shared" si="14"/>
      </c>
      <c r="AK16" s="44">
        <f t="shared" si="15"/>
      </c>
      <c r="AL16" s="44">
        <f t="shared" si="16"/>
      </c>
      <c r="AM16" s="44">
        <f t="shared" si="17"/>
      </c>
    </row>
    <row r="17" spans="1:39" ht="12.75" customHeight="1">
      <c r="A17" s="26">
        <v>9</v>
      </c>
      <c r="B17" s="45" t="s">
        <v>36</v>
      </c>
      <c r="C17" s="31">
        <v>42</v>
      </c>
      <c r="D17" s="31">
        <v>4</v>
      </c>
      <c r="E17" s="31">
        <v>0</v>
      </c>
      <c r="F17" s="31">
        <v>0</v>
      </c>
      <c r="G17" s="31">
        <v>4929</v>
      </c>
      <c r="H17" s="31">
        <v>4928</v>
      </c>
      <c r="I17" s="32">
        <f t="shared" si="0"/>
        <v>10.668831168831169</v>
      </c>
      <c r="J17" s="33">
        <f>D17+G17</f>
        <v>4933</v>
      </c>
      <c r="K17" s="31">
        <v>4930</v>
      </c>
      <c r="L17" s="31">
        <v>1</v>
      </c>
      <c r="M17" s="33">
        <f>K17+L17</f>
        <v>4931</v>
      </c>
      <c r="N17" s="31"/>
      <c r="O17" s="31">
        <v>0</v>
      </c>
      <c r="P17" s="31">
        <v>0</v>
      </c>
      <c r="Q17" s="32">
        <f t="shared" si="3"/>
        <v>10.673160173160172</v>
      </c>
      <c r="R17" s="31">
        <v>2</v>
      </c>
      <c r="S17" s="31">
        <v>0</v>
      </c>
      <c r="T17" s="31">
        <v>0</v>
      </c>
      <c r="U17" s="32">
        <f>IF((C17=0),"",(R17/C17))</f>
        <v>0.047619047619047616</v>
      </c>
      <c r="V17" s="32">
        <f>IF((C17=0),"",(S17/C17))</f>
        <v>0</v>
      </c>
      <c r="W17" s="33">
        <f>X17+Z17+AB17+AD17</f>
        <v>1</v>
      </c>
      <c r="X17" s="31">
        <v>1</v>
      </c>
      <c r="Y17" s="32">
        <f>IF((W17=0),"",((X17/W17)*100))</f>
        <v>100</v>
      </c>
      <c r="Z17" s="31"/>
      <c r="AA17" s="32">
        <f>IF((W17=0),"",((Z17/W17)*100))</f>
        <v>0</v>
      </c>
      <c r="AB17" s="31"/>
      <c r="AC17" s="32">
        <f>IF((W17=0),"",((AB17/W17)*100))</f>
        <v>0</v>
      </c>
      <c r="AD17" s="31"/>
      <c r="AE17" s="32">
        <f>IF((W17=0),"",((AD17/W17)*100))</f>
        <v>0</v>
      </c>
      <c r="AF17" s="32">
        <f>IF((G17=0),"",((M17/G17)*100))</f>
        <v>100.0405761817813</v>
      </c>
      <c r="AG17" s="32">
        <f>IF((J17=0),"",((M17/J17)*100))</f>
        <v>99.95945672004865</v>
      </c>
      <c r="AH17" s="32">
        <f>IF((M17=0),"",((((M17-Z17)-AB17)/M17)*100))</f>
        <v>100</v>
      </c>
      <c r="AI17" s="44">
        <f t="shared" si="13"/>
        <v>0.004869141813755326</v>
      </c>
      <c r="AJ17" s="44">
        <f>IF((K17=0),"",((K17/M17)*100))</f>
        <v>99.97972013790306</v>
      </c>
      <c r="AK17" s="44">
        <f>IF((L17=0),"",((L17/M17)*100))</f>
        <v>0.020279862096937742</v>
      </c>
      <c r="AL17" s="44">
        <f>IF((M17=0),"",((P17/M17)*100))</f>
        <v>0</v>
      </c>
      <c r="AM17" s="44">
        <f t="shared" si="17"/>
        <v>10.677489177489177</v>
      </c>
    </row>
    <row r="18" spans="1:39" ht="12.75" customHeight="1">
      <c r="A18" s="26">
        <v>10</v>
      </c>
      <c r="B18" s="47" t="s">
        <v>58</v>
      </c>
      <c r="C18" s="31"/>
      <c r="D18" s="31"/>
      <c r="E18" s="31"/>
      <c r="F18" s="31"/>
      <c r="G18" s="31"/>
      <c r="H18" s="31"/>
      <c r="I18" s="32">
        <f t="shared" si="0"/>
      </c>
      <c r="J18" s="33">
        <f t="shared" si="1"/>
        <v>0</v>
      </c>
      <c r="K18" s="31"/>
      <c r="L18" s="31"/>
      <c r="M18" s="33">
        <f t="shared" si="2"/>
        <v>0</v>
      </c>
      <c r="N18" s="31"/>
      <c r="O18" s="31"/>
      <c r="P18" s="31"/>
      <c r="Q18" s="32">
        <f t="shared" si="3"/>
      </c>
      <c r="R18" s="31"/>
      <c r="S18" s="31"/>
      <c r="T18" s="31"/>
      <c r="U18" s="32">
        <f t="shared" si="4"/>
      </c>
      <c r="V18" s="32">
        <f t="shared" si="18"/>
      </c>
      <c r="W18" s="33">
        <f>X18+Z18+AB18+AD18</f>
        <v>0</v>
      </c>
      <c r="X18" s="31"/>
      <c r="Y18" s="32">
        <f t="shared" si="6"/>
      </c>
      <c r="Z18" s="31"/>
      <c r="AA18" s="32">
        <f t="shared" si="7"/>
      </c>
      <c r="AB18" s="31"/>
      <c r="AC18" s="32">
        <f t="shared" si="8"/>
      </c>
      <c r="AD18" s="31"/>
      <c r="AE18" s="32">
        <f t="shared" si="9"/>
      </c>
      <c r="AF18" s="32">
        <f t="shared" si="10"/>
      </c>
      <c r="AG18" s="32">
        <f t="shared" si="11"/>
      </c>
      <c r="AH18" s="32">
        <f t="shared" si="12"/>
      </c>
      <c r="AI18" s="44">
        <f t="shared" si="13"/>
      </c>
      <c r="AJ18" s="44">
        <f t="shared" si="14"/>
      </c>
      <c r="AK18" s="44">
        <f t="shared" si="15"/>
      </c>
      <c r="AL18" s="44">
        <f t="shared" si="16"/>
      </c>
      <c r="AM18" s="44">
        <f t="shared" si="17"/>
      </c>
    </row>
    <row r="19" spans="1:39" ht="12.75" customHeight="1">
      <c r="A19" s="26">
        <v>11</v>
      </c>
      <c r="B19" s="45" t="s">
        <v>59</v>
      </c>
      <c r="C19" s="31">
        <v>10</v>
      </c>
      <c r="D19" s="31">
        <v>7</v>
      </c>
      <c r="E19" s="31">
        <v>0</v>
      </c>
      <c r="F19" s="31">
        <v>0</v>
      </c>
      <c r="G19" s="31">
        <v>11</v>
      </c>
      <c r="H19" s="31">
        <v>11</v>
      </c>
      <c r="I19" s="32">
        <f t="shared" si="0"/>
        <v>0.1</v>
      </c>
      <c r="J19" s="33">
        <f>D19+G19</f>
        <v>18</v>
      </c>
      <c r="K19" s="31">
        <v>11</v>
      </c>
      <c r="L19" s="31">
        <v>0</v>
      </c>
      <c r="M19" s="33">
        <f>K19+L19</f>
        <v>11</v>
      </c>
      <c r="N19" s="31"/>
      <c r="O19" s="31">
        <v>0</v>
      </c>
      <c r="P19" s="31">
        <v>0</v>
      </c>
      <c r="Q19" s="32">
        <f t="shared" si="3"/>
        <v>0.1</v>
      </c>
      <c r="R19" s="31">
        <v>7</v>
      </c>
      <c r="S19" s="31">
        <v>0</v>
      </c>
      <c r="T19" s="31">
        <v>0</v>
      </c>
      <c r="U19" s="32">
        <f>IF((C19=0),"",(R19/C19))</f>
        <v>0.7</v>
      </c>
      <c r="V19" s="32">
        <f>IF((C19=0),"",(S19/C19))</f>
        <v>0</v>
      </c>
      <c r="W19" s="33">
        <f>X19+Z19+AB19+AD19</f>
        <v>0</v>
      </c>
      <c r="X19" s="31"/>
      <c r="Y19" s="32">
        <f>IF((W19=0),"",((X19/W19)*100))</f>
      </c>
      <c r="Z19" s="31"/>
      <c r="AA19" s="32">
        <f>IF((W19=0),"",((Z19/W19)*100))</f>
      </c>
      <c r="AB19" s="31"/>
      <c r="AC19" s="32">
        <f>IF((W19=0),"",((AB19/W19)*100))</f>
      </c>
      <c r="AD19" s="31"/>
      <c r="AE19" s="32">
        <f>IF((W19=0),"",((AD19/W19)*100))</f>
      </c>
      <c r="AF19" s="32">
        <f>IF((G19=0),"",((M19/G19)*100))</f>
        <v>100</v>
      </c>
      <c r="AG19" s="32">
        <f>IF((J19=0),"",((M19/J19)*100))</f>
        <v>61.111111111111114</v>
      </c>
      <c r="AH19" s="32">
        <f>IF((M19=0),"",((((M19-Z19)-AB19)/M19)*100))</f>
        <v>100</v>
      </c>
      <c r="AI19" s="44">
        <f t="shared" si="13"/>
        <v>7.636363636363637</v>
      </c>
      <c r="AJ19" s="44">
        <f>IF((K19=0),"",((K19/M19)*100))</f>
        <v>100</v>
      </c>
      <c r="AK19" s="44">
        <f>IF((L19=0),"",((L19/M19)*100))</f>
      </c>
      <c r="AL19" s="44">
        <f>IF((M19=0),"",((P19/M19)*100))</f>
        <v>0</v>
      </c>
      <c r="AM19" s="44">
        <f t="shared" si="17"/>
        <v>0.16363636363636364</v>
      </c>
    </row>
    <row r="20" spans="1:39" s="7" customFormat="1" ht="12.75">
      <c r="A20" s="123" t="s">
        <v>60</v>
      </c>
      <c r="B20" s="124"/>
      <c r="C20" s="38">
        <v>42</v>
      </c>
      <c r="D20" s="35">
        <f>SUM(D15:D19)</f>
        <v>11</v>
      </c>
      <c r="E20" s="35">
        <f>SUM(E15:E19)</f>
        <v>0</v>
      </c>
      <c r="F20" s="35">
        <f>SUM(F15:F19)</f>
        <v>0</v>
      </c>
      <c r="G20" s="35">
        <f>SUM(G15:G19)</f>
        <v>4940</v>
      </c>
      <c r="H20" s="35">
        <f>SUM(H15:H19)</f>
        <v>4939</v>
      </c>
      <c r="I20" s="36">
        <f t="shared" si="0"/>
        <v>10.692640692640692</v>
      </c>
      <c r="J20" s="37">
        <f t="shared" si="1"/>
        <v>4951</v>
      </c>
      <c r="K20" s="35">
        <f>SUM(K15:K19)</f>
        <v>4941</v>
      </c>
      <c r="L20" s="35">
        <f>SUM(L15:L19)</f>
        <v>1</v>
      </c>
      <c r="M20" s="37">
        <f t="shared" si="2"/>
        <v>4942</v>
      </c>
      <c r="N20" s="35">
        <f>SUM(N15:N19)</f>
        <v>0</v>
      </c>
      <c r="O20" s="35">
        <f>SUM(O15:O19)</f>
        <v>0</v>
      </c>
      <c r="P20" s="35">
        <f>SUM(P15:P19)</f>
        <v>0</v>
      </c>
      <c r="Q20" s="36">
        <f t="shared" si="3"/>
        <v>10.696969696969697</v>
      </c>
      <c r="R20" s="35">
        <f>SUM(R15:R19)</f>
        <v>9</v>
      </c>
      <c r="S20" s="35">
        <f>SUM(S15:S19)</f>
        <v>0</v>
      </c>
      <c r="T20" s="35">
        <f>SUM(T15:T19)</f>
        <v>0</v>
      </c>
      <c r="U20" s="36">
        <f t="shared" si="4"/>
        <v>0.21428571428571427</v>
      </c>
      <c r="V20" s="36">
        <f t="shared" si="18"/>
        <v>0</v>
      </c>
      <c r="W20" s="35">
        <f>SUM(W15:W19)</f>
        <v>1</v>
      </c>
      <c r="X20" s="35">
        <f>SUM(X15:X19)</f>
        <v>1</v>
      </c>
      <c r="Y20" s="42">
        <f t="shared" si="6"/>
        <v>100</v>
      </c>
      <c r="Z20" s="35">
        <f>SUM(Z15:Z19)</f>
        <v>0</v>
      </c>
      <c r="AA20" s="42">
        <f t="shared" si="7"/>
        <v>0</v>
      </c>
      <c r="AB20" s="35">
        <f>SUM(AB15:AB19)</f>
        <v>0</v>
      </c>
      <c r="AC20" s="42">
        <f t="shared" si="8"/>
        <v>0</v>
      </c>
      <c r="AD20" s="35">
        <f>SUM(AD15:AD19)</f>
        <v>0</v>
      </c>
      <c r="AE20" s="36">
        <f t="shared" si="9"/>
        <v>0</v>
      </c>
      <c r="AF20" s="36">
        <f t="shared" si="10"/>
        <v>100.04048582995952</v>
      </c>
      <c r="AG20" s="36">
        <f t="shared" si="11"/>
        <v>99.81821854170875</v>
      </c>
      <c r="AH20" s="36">
        <f t="shared" si="12"/>
        <v>100</v>
      </c>
      <c r="AI20" s="42">
        <f t="shared" si="13"/>
        <v>0.02186234817813765</v>
      </c>
      <c r="AJ20" s="42">
        <f t="shared" si="14"/>
        <v>99.9797652772157</v>
      </c>
      <c r="AK20" s="42">
        <f t="shared" si="15"/>
        <v>0.020234722784297856</v>
      </c>
      <c r="AL20" s="42">
        <f t="shared" si="16"/>
        <v>0</v>
      </c>
      <c r="AM20" s="42">
        <f t="shared" si="17"/>
        <v>10.716450216450216</v>
      </c>
    </row>
    <row r="21" spans="1:39" s="7" customFormat="1" ht="12.75">
      <c r="A21" s="26">
        <v>12</v>
      </c>
      <c r="B21" s="45" t="s">
        <v>61</v>
      </c>
      <c r="C21" s="31">
        <v>1</v>
      </c>
      <c r="D21" s="31">
        <v>34</v>
      </c>
      <c r="E21" s="31">
        <v>0</v>
      </c>
      <c r="F21" s="31">
        <v>0</v>
      </c>
      <c r="G21" s="31">
        <v>499</v>
      </c>
      <c r="H21" s="31">
        <v>499</v>
      </c>
      <c r="I21" s="32">
        <f t="shared" si="0"/>
        <v>45.36363636363637</v>
      </c>
      <c r="J21" s="33">
        <f>D21+G21</f>
        <v>533</v>
      </c>
      <c r="K21" s="31">
        <v>451</v>
      </c>
      <c r="L21" s="31">
        <v>56</v>
      </c>
      <c r="M21" s="33">
        <f>K21+L21</f>
        <v>507</v>
      </c>
      <c r="N21" s="31"/>
      <c r="O21" s="31">
        <v>0</v>
      </c>
      <c r="P21" s="31">
        <v>0</v>
      </c>
      <c r="Q21" s="32">
        <f t="shared" si="3"/>
        <v>46.09090909090909</v>
      </c>
      <c r="R21" s="31">
        <v>26</v>
      </c>
      <c r="S21" s="31">
        <v>0</v>
      </c>
      <c r="T21" s="31">
        <v>0</v>
      </c>
      <c r="U21" s="32">
        <f>IF((C21=0),"",(R21/C21))</f>
        <v>26</v>
      </c>
      <c r="V21" s="32">
        <f>IF((C21=0),"",(S21/C21))</f>
        <v>0</v>
      </c>
      <c r="W21" s="33">
        <f>X21+Z21+AB21+AD21</f>
        <v>128</v>
      </c>
      <c r="X21" s="31">
        <v>109</v>
      </c>
      <c r="Y21" s="32">
        <f>IF((W21=0),"",((X21/W21)*100))</f>
        <v>85.15625</v>
      </c>
      <c r="Z21" s="31">
        <v>1</v>
      </c>
      <c r="AA21" s="32">
        <f>IF((W21=0),"",((Z21/W21)*100))</f>
        <v>0.78125</v>
      </c>
      <c r="AB21" s="31">
        <v>17</v>
      </c>
      <c r="AC21" s="32">
        <f>IF((W21=0),"",((AB21/W21)*100))</f>
        <v>13.28125</v>
      </c>
      <c r="AD21" s="31">
        <v>1</v>
      </c>
      <c r="AE21" s="32">
        <f>IF((W21=0),"",((AD21/W21)*100))</f>
        <v>0.78125</v>
      </c>
      <c r="AF21" s="32">
        <f>IF((G21=0),"",((M21/G21)*100))</f>
        <v>101.60320641282566</v>
      </c>
      <c r="AG21" s="32">
        <f>IF((J21=0),"",((M21/J21)*100))</f>
        <v>95.1219512195122</v>
      </c>
      <c r="AH21" s="32">
        <f>IF((M21=0),"",((((M21-Z21)-AB21)/M21)*100))</f>
        <v>96.44970414201184</v>
      </c>
      <c r="AI21" s="44">
        <f t="shared" si="13"/>
        <v>0.625250501002004</v>
      </c>
      <c r="AJ21" s="44">
        <f>IF((K21=0),"",((K21/M21)*100))</f>
        <v>88.95463510848126</v>
      </c>
      <c r="AK21" s="44">
        <f>IF((L21=0),"",((L21/M21)*100))</f>
        <v>11.045364891518737</v>
      </c>
      <c r="AL21" s="44">
        <f>IF((M21=0),"",((P21/M21)*100))</f>
        <v>0</v>
      </c>
      <c r="AM21" s="44">
        <f t="shared" si="17"/>
        <v>48.45454545454545</v>
      </c>
    </row>
    <row r="22" spans="1:39" ht="12.75" customHeight="1">
      <c r="A22" s="120" t="s">
        <v>62</v>
      </c>
      <c r="B22" s="121"/>
      <c r="C22" s="38">
        <v>45</v>
      </c>
      <c r="D22" s="39">
        <f>SUM(D14,D20,D21)</f>
        <v>38779</v>
      </c>
      <c r="E22" s="39">
        <f>SUM(E14,E20,E21)</f>
        <v>676</v>
      </c>
      <c r="F22" s="39">
        <f>SUM(F14,F20,F21)</f>
        <v>740</v>
      </c>
      <c r="G22" s="39">
        <f>SUM(G14,G20,G21)</f>
        <v>32968</v>
      </c>
      <c r="H22" s="39">
        <f>SUM(H14,H20,H21)</f>
        <v>32739</v>
      </c>
      <c r="I22" s="40">
        <f t="shared" si="0"/>
        <v>66.6020202020202</v>
      </c>
      <c r="J22" s="41">
        <f>D22+G22</f>
        <v>71747</v>
      </c>
      <c r="K22" s="39">
        <f>SUM(K14,K20,K21)</f>
        <v>23277</v>
      </c>
      <c r="L22" s="39">
        <f>SUM(L14,L20,L21)</f>
        <v>459</v>
      </c>
      <c r="M22" s="41">
        <f>K22+L22</f>
        <v>23736</v>
      </c>
      <c r="N22" s="39">
        <f>SUM(N14,N20,N21)</f>
        <v>0</v>
      </c>
      <c r="O22" s="39">
        <f>SUM(O14,O20,O21)</f>
        <v>1984</v>
      </c>
      <c r="P22" s="39">
        <f>SUM(P14,P20,P21)</f>
        <v>2120</v>
      </c>
      <c r="Q22" s="40">
        <f t="shared" si="3"/>
        <v>47.95151515151515</v>
      </c>
      <c r="R22" s="39">
        <f>SUM(R14,R20,R21)</f>
        <v>48011</v>
      </c>
      <c r="S22" s="39">
        <f>SUM(S14,S20,S21)</f>
        <v>1972</v>
      </c>
      <c r="T22" s="39">
        <f>SUM(T14,T20,T21)</f>
        <v>2101</v>
      </c>
      <c r="U22" s="40">
        <f>IF((C22=0),"",(R22/C22))</f>
        <v>1066.911111111111</v>
      </c>
      <c r="V22" s="40">
        <f>IF((C22=0),"",(S22/C22))</f>
        <v>43.82222222222222</v>
      </c>
      <c r="W22" s="39">
        <f>SUM(W14,W20,W21)</f>
        <v>279</v>
      </c>
      <c r="X22" s="39">
        <f>SUM(X14,X20,X21)</f>
        <v>234</v>
      </c>
      <c r="Y22" s="43">
        <f>IF((W22=0),"",((X22/W22)*100))</f>
        <v>83.87096774193549</v>
      </c>
      <c r="Z22" s="39">
        <f>SUM(Z14,Z20,Z21)</f>
        <v>9</v>
      </c>
      <c r="AA22" s="43">
        <f>IF((W22=0),"",((Z22/W22)*100))</f>
        <v>3.225806451612903</v>
      </c>
      <c r="AB22" s="39">
        <f>SUM(AB14,AB20,AB21)</f>
        <v>35</v>
      </c>
      <c r="AC22" s="43">
        <f>IF((W22=0),"",((AB22/W22)*100))</f>
        <v>12.544802867383511</v>
      </c>
      <c r="AD22" s="39">
        <f>SUM(AD14,AD20,AD21)</f>
        <v>1</v>
      </c>
      <c r="AE22" s="40">
        <f>IF((W22=0),"",((AD22/W22)*100))</f>
        <v>0.35842293906810035</v>
      </c>
      <c r="AF22" s="40">
        <f>IF((G22=0),"",((M22/G22)*100))</f>
        <v>71.99708808541617</v>
      </c>
      <c r="AG22" s="40">
        <f>IF((J22=0),"",((M22/J22)*100))</f>
        <v>33.08291635887215</v>
      </c>
      <c r="AH22" s="40">
        <f>IF((M22=0),"",((((M22-Z22)-AB22)/M22)*100))</f>
        <v>99.81462756993596</v>
      </c>
      <c r="AI22" s="43">
        <f t="shared" si="13"/>
        <v>17.47549138558602</v>
      </c>
      <c r="AJ22" s="43">
        <f>IF((K22=0),"",((K22/M22)*100))</f>
        <v>98.06622851365016</v>
      </c>
      <c r="AK22" s="43">
        <f>IF((L22=0),"",((L22/M22)*100))</f>
        <v>1.9337714863498483</v>
      </c>
      <c r="AL22" s="43">
        <f>IF((M22=0),"",((P22/M22)*100))</f>
        <v>8.931580721267274</v>
      </c>
      <c r="AM22" s="43">
        <f t="shared" si="17"/>
        <v>144.94343434343435</v>
      </c>
    </row>
    <row r="24" ht="12.75" customHeight="1">
      <c r="AJ24" s="2" t="s">
        <v>63</v>
      </c>
    </row>
    <row r="25" spans="34:39" ht="12.75" customHeight="1">
      <c r="AH25" s="2" t="s">
        <v>65</v>
      </c>
      <c r="AJ25" s="127" t="s">
        <v>100</v>
      </c>
      <c r="AK25" s="127"/>
      <c r="AL25" s="127"/>
      <c r="AM25" s="127"/>
    </row>
    <row r="28" ht="12.75" customHeight="1">
      <c r="AJ28" s="2" t="s">
        <v>64</v>
      </c>
    </row>
  </sheetData>
  <sheetProtection password="DF2F" sheet="1"/>
  <mergeCells count="46">
    <mergeCell ref="AJ25:AM25"/>
    <mergeCell ref="AL6:AL7"/>
    <mergeCell ref="AD6:AE6"/>
    <mergeCell ref="AF6:AF7"/>
    <mergeCell ref="AG6:AG7"/>
    <mergeCell ref="AI6:AI7"/>
    <mergeCell ref="AJ6:AJ7"/>
    <mergeCell ref="AK6:AK7"/>
    <mergeCell ref="P6:P7"/>
    <mergeCell ref="R6:R7"/>
    <mergeCell ref="A22:B22"/>
    <mergeCell ref="A14:B14"/>
    <mergeCell ref="A20:B20"/>
    <mergeCell ref="K6:K7"/>
    <mergeCell ref="E6:E7"/>
    <mergeCell ref="C5:C7"/>
    <mergeCell ref="Q5:Q7"/>
    <mergeCell ref="N6:N7"/>
    <mergeCell ref="U5:V5"/>
    <mergeCell ref="W5:AH5"/>
    <mergeCell ref="V6:V7"/>
    <mergeCell ref="W6:W7"/>
    <mergeCell ref="X6:Y6"/>
    <mergeCell ref="Z6:AA6"/>
    <mergeCell ref="AB6:AC6"/>
    <mergeCell ref="U6:U7"/>
    <mergeCell ref="T6:T7"/>
    <mergeCell ref="L6:L7"/>
    <mergeCell ref="H6:H7"/>
    <mergeCell ref="A2:G2"/>
    <mergeCell ref="A4:K4"/>
    <mergeCell ref="A5:A7"/>
    <mergeCell ref="B5:B7"/>
    <mergeCell ref="K5:P5"/>
    <mergeCell ref="G6:G7"/>
    <mergeCell ref="M6:M7"/>
    <mergeCell ref="R5:T5"/>
    <mergeCell ref="O6:O7"/>
    <mergeCell ref="S6:S7"/>
    <mergeCell ref="AM6:AM7"/>
    <mergeCell ref="D5:F5"/>
    <mergeCell ref="G5:H5"/>
    <mergeCell ref="I5:I7"/>
    <mergeCell ref="J5:J7"/>
    <mergeCell ref="D6:D7"/>
    <mergeCell ref="F6:F7"/>
  </mergeCells>
  <conditionalFormatting sqref="J8:J22 M8:M22 R8:R22">
    <cfRule type="expression" priority="2" dxfId="14" stopIfTrue="1">
      <formula>OR($J8&lt;($M8+$R8),$J8&gt;($M8+$R8))</formula>
    </cfRule>
  </conditionalFormatting>
  <conditionalFormatting sqref="C8:C22">
    <cfRule type="cellIs" priority="1" dxfId="14" operator="equal" stopIfTrue="1">
      <formula>$AA$1</formula>
    </cfRule>
  </conditionalFormatting>
  <conditionalFormatting sqref="C8:C22 J8:J22">
    <cfRule type="expression" priority="3" dxfId="0" stopIfTrue="1">
      <formula>$C8&gt;$J8</formula>
    </cfRule>
  </conditionalFormatting>
  <conditionalFormatting sqref="E8:F20">
    <cfRule type="expression" priority="4" dxfId="0" stopIfTrue="1">
      <formula>$E8&gt;$F8</formula>
    </cfRule>
  </conditionalFormatting>
  <conditionalFormatting sqref="O8:P20">
    <cfRule type="expression" priority="5" dxfId="0" stopIfTrue="1">
      <formula>$O8&gt;$P8</formula>
    </cfRule>
  </conditionalFormatting>
  <conditionalFormatting sqref="S8:T20">
    <cfRule type="expression" priority="6" dxfId="0" stopIfTrue="1">
      <formula>$S8&gt;$T8</formula>
    </cfRule>
  </conditionalFormatting>
  <conditionalFormatting sqref="C14">
    <cfRule type="expression" priority="7" dxfId="3" stopIfTrue="1">
      <formula>OR(SUM(C14)&lt;MAX(C8:C13),SUM(C14)&gt;SUM(C8:C13))</formula>
    </cfRule>
  </conditionalFormatting>
  <conditionalFormatting sqref="C20">
    <cfRule type="expression" priority="12" dxfId="3" stopIfTrue="1">
      <formula>OR(SUM(C20)&lt;MAX(C15:C19),SUM(C20)&gt;SUM(C15:C19))</formula>
    </cfRule>
  </conditionalFormatting>
  <conditionalFormatting sqref="C22">
    <cfRule type="expression" priority="30" dxfId="3" stopIfTrue="1">
      <formula>OR(SUM(C22)&lt;MAX(C14,C20,C21),SUM(C22)&gt;SUM(C14,C20,C21))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D15:H18 D8:H13 K8:L13 N8:P13 R8:T13 X8:X13 Z8:Z13 AB8:AB13 AD8:AD13 AD15:AD19 C19:H19 K15:L19 N15:P19 R15:T19 X15:X19 Z15:Z19 AB15:AB19 C8:C18 C22 C20 AD21 C21:H21 K21:L21 N21:P21 R21:T21 X21 Z21 AB21">
      <formula1>0</formula1>
      <formula2>99999999</formula2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8"/>
  <sheetViews>
    <sheetView zoomScale="90" zoomScaleNormal="90" zoomScalePageLayoutView="0" workbookViewId="0" topLeftCell="A1">
      <selection activeCell="F8" sqref="F8:G8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8.00390625" style="0" customWidth="1"/>
    <col min="4" max="5" width="14.7109375" style="0" customWidth="1"/>
    <col min="6" max="10" width="10.7109375" style="0" customWidth="1"/>
    <col min="11" max="11" width="5.7109375" style="0" customWidth="1"/>
    <col min="12" max="13" width="10.7109375" style="0" customWidth="1"/>
    <col min="14" max="14" width="10.421875" style="0" customWidth="1"/>
  </cols>
  <sheetData>
    <row r="1" spans="1:1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19"/>
    </row>
    <row r="2" spans="1:14" ht="29.25" customHeight="1">
      <c r="A2" s="136" t="str">
        <f>US!A2</f>
        <v>Управни суд у Београду</v>
      </c>
      <c r="B2" s="136"/>
      <c r="C2" s="136"/>
      <c r="D2" s="136"/>
      <c r="E2" s="136"/>
      <c r="F2" s="137"/>
      <c r="G2" s="137"/>
      <c r="H2" s="137"/>
      <c r="I2" s="137"/>
      <c r="J2" s="137"/>
      <c r="K2" s="14"/>
      <c r="L2" s="15"/>
      <c r="M2" s="15"/>
      <c r="N2" s="16"/>
    </row>
    <row r="3" spans="1:14" ht="39" customHeight="1">
      <c r="A3" s="138" t="s">
        <v>95</v>
      </c>
      <c r="B3" s="138"/>
      <c r="C3" s="138"/>
      <c r="D3" s="138"/>
      <c r="E3" s="138"/>
      <c r="F3" s="138"/>
      <c r="G3" s="138"/>
      <c r="H3" s="138"/>
      <c r="I3" s="138"/>
      <c r="J3" s="138"/>
      <c r="K3" s="17"/>
      <c r="L3" s="18"/>
      <c r="M3" s="18"/>
      <c r="N3" s="16"/>
    </row>
    <row r="4" spans="1:14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19"/>
    </row>
    <row r="5" spans="1:14" ht="11.25" customHeight="1">
      <c r="A5" s="103" t="s">
        <v>5</v>
      </c>
      <c r="B5" s="103" t="s">
        <v>30</v>
      </c>
      <c r="C5" s="103" t="s">
        <v>48</v>
      </c>
      <c r="D5" s="103" t="s">
        <v>96</v>
      </c>
      <c r="E5" s="103" t="s">
        <v>97</v>
      </c>
      <c r="F5" s="141" t="s">
        <v>49</v>
      </c>
      <c r="G5" s="142"/>
      <c r="H5" s="143"/>
      <c r="I5" s="103" t="s">
        <v>50</v>
      </c>
      <c r="J5" s="103" t="s">
        <v>51</v>
      </c>
      <c r="K5" s="8"/>
      <c r="L5" s="147" t="s">
        <v>79</v>
      </c>
      <c r="M5" s="148"/>
      <c r="N5" s="148"/>
    </row>
    <row r="6" spans="1:14" ht="27" customHeight="1">
      <c r="A6" s="139"/>
      <c r="B6" s="139"/>
      <c r="C6" s="140"/>
      <c r="D6" s="140"/>
      <c r="E6" s="140"/>
      <c r="F6" s="144"/>
      <c r="G6" s="145"/>
      <c r="H6" s="146"/>
      <c r="I6" s="140"/>
      <c r="J6" s="140"/>
      <c r="K6" s="9"/>
      <c r="L6" s="148"/>
      <c r="M6" s="148"/>
      <c r="N6" s="148"/>
    </row>
    <row r="7" spans="1:14" ht="49.5" customHeight="1">
      <c r="A7" s="139"/>
      <c r="B7" s="139"/>
      <c r="C7" s="139"/>
      <c r="D7" s="139"/>
      <c r="E7" s="139"/>
      <c r="F7" s="25" t="s">
        <v>52</v>
      </c>
      <c r="G7" s="25" t="s">
        <v>53</v>
      </c>
      <c r="H7" s="25" t="s">
        <v>54</v>
      </c>
      <c r="I7" s="139"/>
      <c r="J7" s="139"/>
      <c r="K7" s="10"/>
      <c r="L7" s="13" t="s">
        <v>57</v>
      </c>
      <c r="M7" s="13" t="s">
        <v>56</v>
      </c>
      <c r="N7" s="27" t="s">
        <v>55</v>
      </c>
    </row>
    <row r="8" spans="1:14" ht="12.75" customHeight="1">
      <c r="A8" s="26">
        <v>1</v>
      </c>
      <c r="B8" s="48" t="s">
        <v>33</v>
      </c>
      <c r="C8" s="33">
        <f>IF(US!C8="","",US!C8)</f>
        <v>45</v>
      </c>
      <c r="D8" s="33">
        <f>US!J8</f>
        <v>64051</v>
      </c>
      <c r="E8" s="33">
        <f>SUM(F8:H8)</f>
        <v>2059</v>
      </c>
      <c r="F8" s="31">
        <v>2044</v>
      </c>
      <c r="G8" s="31">
        <v>15</v>
      </c>
      <c r="H8" s="31"/>
      <c r="I8" s="32">
        <f>IF(D8=0,"",(E8/D8*100))</f>
        <v>3.214625845029742</v>
      </c>
      <c r="J8" s="32">
        <f>IF(AND(ISNUMBER(C8),C8&lt;&gt;0),(E8/C8),"")</f>
        <v>45.75555555555555</v>
      </c>
      <c r="K8" s="11"/>
      <c r="L8" s="57">
        <f>E8</f>
        <v>2059</v>
      </c>
      <c r="M8" s="58">
        <f>US!T8</f>
        <v>2059</v>
      </c>
      <c r="N8" s="28">
        <f>E8-US!T8</f>
        <v>0</v>
      </c>
    </row>
    <row r="9" spans="1:14" ht="12.75" customHeight="1">
      <c r="A9" s="26">
        <v>2</v>
      </c>
      <c r="B9" s="48" t="s">
        <v>37</v>
      </c>
      <c r="C9" s="33">
        <f>IF(US!C9="","",US!C9)</f>
        <v>45</v>
      </c>
      <c r="D9" s="33">
        <f>US!J9</f>
        <v>208</v>
      </c>
      <c r="E9" s="33">
        <f aca="true" t="shared" si="0" ref="E9:E22">SUM(F9:H9)</f>
        <v>7</v>
      </c>
      <c r="F9" s="31">
        <v>7</v>
      </c>
      <c r="G9" s="31"/>
      <c r="H9" s="31"/>
      <c r="I9" s="32">
        <f aca="true" t="shared" si="1" ref="I9:I20">IF(D9=0,"",(E9/D9*100))</f>
        <v>3.3653846153846154</v>
      </c>
      <c r="J9" s="32">
        <f aca="true" t="shared" si="2" ref="J9:J22">IF(AND(ISNUMBER(C9),C9&lt;&gt;0),(E9/C9),"")</f>
        <v>0.15555555555555556</v>
      </c>
      <c r="K9" s="11"/>
      <c r="L9" s="57">
        <f aca="true" t="shared" si="3" ref="L9:L20">E9</f>
        <v>7</v>
      </c>
      <c r="M9" s="58">
        <f>US!T9</f>
        <v>7</v>
      </c>
      <c r="N9" s="28">
        <f>E9-US!T9</f>
        <v>0</v>
      </c>
    </row>
    <row r="10" spans="1:14" ht="12.75" customHeight="1">
      <c r="A10" s="26">
        <v>3</v>
      </c>
      <c r="B10" s="48" t="s">
        <v>38</v>
      </c>
      <c r="C10" s="33">
        <f>IF(US!C10="","",US!C10)</f>
        <v>45</v>
      </c>
      <c r="D10" s="33">
        <f>US!J10</f>
        <v>1063</v>
      </c>
      <c r="E10" s="33">
        <f t="shared" si="0"/>
        <v>16</v>
      </c>
      <c r="F10" s="31">
        <v>16</v>
      </c>
      <c r="G10" s="31"/>
      <c r="H10" s="31"/>
      <c r="I10" s="32">
        <f t="shared" si="1"/>
        <v>1.5051740357478833</v>
      </c>
      <c r="J10" s="32">
        <f t="shared" si="2"/>
        <v>0.35555555555555557</v>
      </c>
      <c r="K10" s="11"/>
      <c r="L10" s="57">
        <f t="shared" si="3"/>
        <v>16</v>
      </c>
      <c r="M10" s="58">
        <f>US!T10</f>
        <v>16</v>
      </c>
      <c r="N10" s="28">
        <f>E10-US!T10</f>
        <v>0</v>
      </c>
    </row>
    <row r="11" spans="1:14" ht="12.75" customHeight="1">
      <c r="A11" s="26">
        <v>4</v>
      </c>
      <c r="B11" s="48" t="s">
        <v>39</v>
      </c>
      <c r="C11" s="33">
        <f>IF(US!C11="","",US!C11)</f>
        <v>43</v>
      </c>
      <c r="D11" s="33">
        <f>US!J11</f>
        <v>99</v>
      </c>
      <c r="E11" s="33">
        <f t="shared" si="0"/>
        <v>0</v>
      </c>
      <c r="F11" s="31"/>
      <c r="G11" s="31"/>
      <c r="H11" s="31"/>
      <c r="I11" s="32">
        <f t="shared" si="1"/>
        <v>0</v>
      </c>
      <c r="J11" s="32">
        <f t="shared" si="2"/>
        <v>0</v>
      </c>
      <c r="K11" s="11"/>
      <c r="L11" s="57">
        <f t="shared" si="3"/>
        <v>0</v>
      </c>
      <c r="M11" s="58">
        <f>US!T11</f>
        <v>0</v>
      </c>
      <c r="N11" s="28">
        <f>E11-US!T11</f>
        <v>0</v>
      </c>
    </row>
    <row r="12" spans="1:14" ht="12.75" customHeight="1">
      <c r="A12" s="26">
        <v>5</v>
      </c>
      <c r="B12" s="46" t="s">
        <v>40</v>
      </c>
      <c r="C12" s="33">
        <f>IF(US!C12="","",US!C12)</f>
        <v>14</v>
      </c>
      <c r="D12" s="33">
        <f>US!J12</f>
        <v>646</v>
      </c>
      <c r="E12" s="33">
        <f t="shared" si="0"/>
        <v>3</v>
      </c>
      <c r="F12" s="31">
        <v>3</v>
      </c>
      <c r="G12" s="31"/>
      <c r="H12" s="31"/>
      <c r="I12" s="32">
        <f t="shared" si="1"/>
        <v>0.46439628482972134</v>
      </c>
      <c r="J12" s="32">
        <f t="shared" si="2"/>
        <v>0.21428571428571427</v>
      </c>
      <c r="K12" s="11"/>
      <c r="L12" s="57">
        <f t="shared" si="3"/>
        <v>3</v>
      </c>
      <c r="M12" s="58">
        <f>US!T12</f>
        <v>3</v>
      </c>
      <c r="N12" s="28">
        <f>E12-US!T12</f>
        <v>0</v>
      </c>
    </row>
    <row r="13" spans="1:14" ht="12.75" customHeight="1">
      <c r="A13" s="26">
        <v>6</v>
      </c>
      <c r="B13" s="46" t="s">
        <v>41</v>
      </c>
      <c r="C13" s="33">
        <f>IF(US!C13="","",US!C13)</f>
        <v>43</v>
      </c>
      <c r="D13" s="33">
        <f>US!J13</f>
        <v>196</v>
      </c>
      <c r="E13" s="33">
        <f t="shared" si="0"/>
        <v>16</v>
      </c>
      <c r="F13" s="31">
        <v>16</v>
      </c>
      <c r="G13" s="31"/>
      <c r="H13" s="31"/>
      <c r="I13" s="32">
        <f t="shared" si="1"/>
        <v>8.16326530612245</v>
      </c>
      <c r="J13" s="32">
        <f t="shared" si="2"/>
        <v>0.37209302325581395</v>
      </c>
      <c r="K13" s="11"/>
      <c r="L13" s="57">
        <f t="shared" si="3"/>
        <v>16</v>
      </c>
      <c r="M13" s="58">
        <f>US!T13</f>
        <v>16</v>
      </c>
      <c r="N13" s="28">
        <f>E13-US!T13</f>
        <v>0</v>
      </c>
    </row>
    <row r="14" spans="1:14" ht="12.75" customHeight="1">
      <c r="A14" s="131" t="s">
        <v>42</v>
      </c>
      <c r="B14" s="132"/>
      <c r="C14" s="50">
        <f>IF(US!C14="","",US!C14)</f>
        <v>45</v>
      </c>
      <c r="D14" s="51">
        <f>US!J14</f>
        <v>66263</v>
      </c>
      <c r="E14" s="52">
        <f t="shared" si="0"/>
        <v>2101</v>
      </c>
      <c r="F14" s="52">
        <f>SUM(F8:F13)</f>
        <v>2086</v>
      </c>
      <c r="G14" s="52">
        <f>SUM(G8:G13)</f>
        <v>15</v>
      </c>
      <c r="H14" s="52">
        <f>SUM(H8:H13)</f>
        <v>0</v>
      </c>
      <c r="I14" s="53">
        <f t="shared" si="1"/>
        <v>3.1706985799013023</v>
      </c>
      <c r="J14" s="53">
        <f t="shared" si="2"/>
        <v>46.68888888888889</v>
      </c>
      <c r="K14" s="12"/>
      <c r="L14" s="80">
        <f t="shared" si="3"/>
        <v>2101</v>
      </c>
      <c r="M14" s="81">
        <f>US!T14</f>
        <v>2101</v>
      </c>
      <c r="N14" s="82">
        <f>E14-US!T14</f>
        <v>0</v>
      </c>
    </row>
    <row r="15" spans="1:14" ht="12.75" customHeight="1">
      <c r="A15" s="26">
        <v>7</v>
      </c>
      <c r="B15" s="48" t="s">
        <v>34</v>
      </c>
      <c r="C15" s="33">
        <f>IF(US!C15="","",US!C15)</f>
      </c>
      <c r="D15" s="33">
        <f>US!J15</f>
        <v>0</v>
      </c>
      <c r="E15" s="33">
        <f t="shared" si="0"/>
        <v>0</v>
      </c>
      <c r="F15" s="31"/>
      <c r="G15" s="31"/>
      <c r="H15" s="31"/>
      <c r="I15" s="32">
        <f t="shared" si="1"/>
      </c>
      <c r="J15" s="32">
        <f t="shared" si="2"/>
      </c>
      <c r="K15" s="11"/>
      <c r="L15" s="57">
        <f t="shared" si="3"/>
        <v>0</v>
      </c>
      <c r="M15" s="58">
        <f>US!T15</f>
        <v>0</v>
      </c>
      <c r="N15" s="28">
        <f>E15-US!T15</f>
        <v>0</v>
      </c>
    </row>
    <row r="16" spans="1:14" ht="12.75" customHeight="1">
      <c r="A16" s="26">
        <v>8</v>
      </c>
      <c r="B16" s="48" t="s">
        <v>35</v>
      </c>
      <c r="C16" s="33">
        <f>IF(US!C16="","",US!C16)</f>
      </c>
      <c r="D16" s="33">
        <f>US!J16</f>
        <v>0</v>
      </c>
      <c r="E16" s="33">
        <f t="shared" si="0"/>
        <v>0</v>
      </c>
      <c r="F16" s="31"/>
      <c r="G16" s="31"/>
      <c r="H16" s="31"/>
      <c r="I16" s="32">
        <f t="shared" si="1"/>
      </c>
      <c r="J16" s="32">
        <f t="shared" si="2"/>
      </c>
      <c r="K16" s="11"/>
      <c r="L16" s="57">
        <f t="shared" si="3"/>
        <v>0</v>
      </c>
      <c r="M16" s="58">
        <f>US!T16</f>
        <v>0</v>
      </c>
      <c r="N16" s="28">
        <f>E16-US!T16</f>
        <v>0</v>
      </c>
    </row>
    <row r="17" spans="1:14" ht="12.75" customHeight="1">
      <c r="A17" s="26">
        <v>9</v>
      </c>
      <c r="B17" s="48" t="s">
        <v>36</v>
      </c>
      <c r="C17" s="33">
        <f>IF(US!C17="","",US!C17)</f>
        <v>42</v>
      </c>
      <c r="D17" s="33">
        <f>US!J17</f>
        <v>4933</v>
      </c>
      <c r="E17" s="33">
        <f t="shared" si="0"/>
        <v>0</v>
      </c>
      <c r="F17" s="31"/>
      <c r="G17" s="31"/>
      <c r="H17" s="31"/>
      <c r="I17" s="32">
        <f>IF(D17=0,"",(E17/D17*100))</f>
        <v>0</v>
      </c>
      <c r="J17" s="32">
        <f t="shared" si="2"/>
        <v>0</v>
      </c>
      <c r="K17" s="11"/>
      <c r="L17" s="57">
        <f>E17</f>
        <v>0</v>
      </c>
      <c r="M17" s="58">
        <f>US!T17</f>
        <v>0</v>
      </c>
      <c r="N17" s="28">
        <f>E17-US!T17</f>
        <v>0</v>
      </c>
    </row>
    <row r="18" spans="1:14" ht="12.75" customHeight="1">
      <c r="A18" s="26">
        <v>10</v>
      </c>
      <c r="B18" s="49" t="s">
        <v>58</v>
      </c>
      <c r="C18" s="33">
        <f>IF(US!C18="","",US!C18)</f>
      </c>
      <c r="D18" s="33">
        <f>US!J18</f>
        <v>0</v>
      </c>
      <c r="E18" s="33">
        <f t="shared" si="0"/>
        <v>0</v>
      </c>
      <c r="F18" s="31"/>
      <c r="G18" s="31"/>
      <c r="H18" s="31"/>
      <c r="I18" s="32">
        <f>IF(D18=0,"",(E18/D18*100))</f>
      </c>
      <c r="J18" s="32">
        <f t="shared" si="2"/>
      </c>
      <c r="K18" s="11"/>
      <c r="L18" s="57">
        <f t="shared" si="3"/>
        <v>0</v>
      </c>
      <c r="M18" s="58">
        <f>US!T18</f>
        <v>0</v>
      </c>
      <c r="N18" s="28">
        <f>E18-US!T18</f>
        <v>0</v>
      </c>
    </row>
    <row r="19" spans="1:14" ht="12.75" customHeight="1">
      <c r="A19" s="26">
        <v>11</v>
      </c>
      <c r="B19" s="48" t="s">
        <v>59</v>
      </c>
      <c r="C19" s="33">
        <f>IF(US!C19="","",US!C19)</f>
        <v>10</v>
      </c>
      <c r="D19" s="33">
        <f>US!J19</f>
        <v>18</v>
      </c>
      <c r="E19" s="33">
        <f t="shared" si="0"/>
        <v>0</v>
      </c>
      <c r="F19" s="31"/>
      <c r="G19" s="31"/>
      <c r="H19" s="31"/>
      <c r="I19" s="32">
        <f>IF(D19=0,"",(E19/D19*100))</f>
        <v>0</v>
      </c>
      <c r="J19" s="32">
        <f t="shared" si="2"/>
        <v>0</v>
      </c>
      <c r="K19" s="11"/>
      <c r="L19" s="57">
        <f>E19</f>
        <v>0</v>
      </c>
      <c r="M19" s="58">
        <f>US!T19</f>
        <v>0</v>
      </c>
      <c r="N19" s="28">
        <f>E19-US!T19</f>
        <v>0</v>
      </c>
    </row>
    <row r="20" spans="1:14" ht="12.75" customHeight="1">
      <c r="A20" s="131" t="s">
        <v>60</v>
      </c>
      <c r="B20" s="132"/>
      <c r="C20" s="50">
        <f>IF(US!C20="","",US!C20)</f>
        <v>42</v>
      </c>
      <c r="D20" s="51">
        <f>US!J20</f>
        <v>4951</v>
      </c>
      <c r="E20" s="52">
        <f t="shared" si="0"/>
        <v>0</v>
      </c>
      <c r="F20" s="52">
        <f>SUM(F15:F19)</f>
        <v>0</v>
      </c>
      <c r="G20" s="52">
        <f>SUM(G15:G19)</f>
        <v>0</v>
      </c>
      <c r="H20" s="52">
        <f>SUM(H15:H19)</f>
        <v>0</v>
      </c>
      <c r="I20" s="53">
        <f t="shared" si="1"/>
        <v>0</v>
      </c>
      <c r="J20" s="53">
        <f t="shared" si="2"/>
        <v>0</v>
      </c>
      <c r="K20" s="12"/>
      <c r="L20" s="80">
        <f t="shared" si="3"/>
        <v>0</v>
      </c>
      <c r="M20" s="81">
        <f>US!T20</f>
        <v>0</v>
      </c>
      <c r="N20" s="82">
        <f>E20-US!T20</f>
        <v>0</v>
      </c>
    </row>
    <row r="21" spans="1:14" ht="12.75" customHeight="1">
      <c r="A21" s="26">
        <v>12</v>
      </c>
      <c r="B21" s="48" t="s">
        <v>61</v>
      </c>
      <c r="C21" s="33">
        <f>IF(US!C21="","",US!C21)</f>
        <v>1</v>
      </c>
      <c r="D21" s="33">
        <f>US!J21</f>
        <v>533</v>
      </c>
      <c r="E21" s="33">
        <f t="shared" si="0"/>
        <v>0</v>
      </c>
      <c r="F21" s="31"/>
      <c r="G21" s="31"/>
      <c r="H21" s="31"/>
      <c r="I21" s="32">
        <f>IF(D21=0,"",(E21/D21*100))</f>
        <v>0</v>
      </c>
      <c r="J21" s="32">
        <f t="shared" si="2"/>
        <v>0</v>
      </c>
      <c r="K21" s="12"/>
      <c r="L21" s="57">
        <f>E21</f>
        <v>0</v>
      </c>
      <c r="M21" s="58">
        <f>US!T21</f>
        <v>0</v>
      </c>
      <c r="N21" s="28">
        <f>E21-US!T21</f>
        <v>0</v>
      </c>
    </row>
    <row r="22" spans="1:14" ht="12.75">
      <c r="A22" s="134" t="s">
        <v>62</v>
      </c>
      <c r="B22" s="135"/>
      <c r="C22" s="50">
        <f>IF(US!C22="","",US!C22)</f>
        <v>45</v>
      </c>
      <c r="D22" s="54">
        <f>US!J22</f>
        <v>71747</v>
      </c>
      <c r="E22" s="55">
        <f t="shared" si="0"/>
        <v>2101</v>
      </c>
      <c r="F22" s="55">
        <f>SUM(F14,F20,F21)</f>
        <v>2086</v>
      </c>
      <c r="G22" s="55">
        <f>SUM(G14,G20,G21)</f>
        <v>15</v>
      </c>
      <c r="H22" s="55">
        <f>SUM(H14,H20,H21)</f>
        <v>0</v>
      </c>
      <c r="I22" s="56">
        <f>IF(D22=0,"",(E22/D22*100))</f>
        <v>2.9283454360461065</v>
      </c>
      <c r="J22" s="56">
        <f t="shared" si="2"/>
        <v>46.68888888888889</v>
      </c>
      <c r="K22" s="21"/>
      <c r="L22" s="80">
        <f>E22</f>
        <v>2101</v>
      </c>
      <c r="M22" s="81">
        <f>US!T22</f>
        <v>2101</v>
      </c>
      <c r="N22" s="82">
        <f>E22-US!T22</f>
        <v>0</v>
      </c>
    </row>
    <row r="23" spans="1:14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21"/>
      <c r="L23" s="22"/>
      <c r="M23" s="20"/>
      <c r="N23" s="19"/>
    </row>
    <row r="24" spans="1:14" ht="12.75" customHeight="1">
      <c r="A24" s="19"/>
      <c r="B24" s="19"/>
      <c r="C24" s="19"/>
      <c r="D24" s="19"/>
      <c r="E24" s="19"/>
      <c r="F24" s="19"/>
      <c r="G24" s="59" t="s">
        <v>63</v>
      </c>
      <c r="H24" s="19"/>
      <c r="I24" s="19"/>
      <c r="J24" s="19"/>
      <c r="K24" s="19"/>
      <c r="L24" s="20"/>
      <c r="M24" s="20"/>
      <c r="N24" s="19"/>
    </row>
    <row r="25" spans="1:14" ht="12.75" customHeight="1">
      <c r="A25" s="19"/>
      <c r="B25" s="19"/>
      <c r="C25" s="19"/>
      <c r="D25" s="19"/>
      <c r="E25" s="59" t="s">
        <v>65</v>
      </c>
      <c r="F25" s="19"/>
      <c r="G25" s="133" t="str">
        <f>US!AJ25</f>
        <v>Заменик  председника судија Жељко Шкорић</v>
      </c>
      <c r="H25" s="133"/>
      <c r="I25" s="133"/>
      <c r="J25" s="133"/>
      <c r="K25" s="19"/>
      <c r="L25" s="20"/>
      <c r="M25" s="20"/>
      <c r="N25" s="19"/>
    </row>
    <row r="26" spans="1:14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20"/>
      <c r="N26" s="19"/>
    </row>
    <row r="27" spans="1:14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</row>
    <row r="28" spans="1:14" ht="12.75" customHeight="1">
      <c r="A28" s="19"/>
      <c r="B28" s="19"/>
      <c r="C28" s="19"/>
      <c r="D28" s="19"/>
      <c r="E28" s="19"/>
      <c r="F28" s="19"/>
      <c r="G28" s="59" t="s">
        <v>64</v>
      </c>
      <c r="H28" s="19"/>
      <c r="I28" s="19"/>
      <c r="J28" s="19"/>
      <c r="K28" s="19"/>
      <c r="L28" s="20"/>
      <c r="M28" s="20"/>
      <c r="N28" s="19"/>
    </row>
  </sheetData>
  <sheetProtection password="DF2F" sheet="1"/>
  <mergeCells count="15">
    <mergeCell ref="E5:E7"/>
    <mergeCell ref="F5:H6"/>
    <mergeCell ref="I5:I7"/>
    <mergeCell ref="J5:J7"/>
    <mergeCell ref="L5:N6"/>
    <mergeCell ref="A14:B14"/>
    <mergeCell ref="G25:J25"/>
    <mergeCell ref="A20:B20"/>
    <mergeCell ref="A22:B22"/>
    <mergeCell ref="A2:J2"/>
    <mergeCell ref="A3:J3"/>
    <mergeCell ref="A5:A7"/>
    <mergeCell ref="B5:B7"/>
    <mergeCell ref="C5:C7"/>
    <mergeCell ref="D5:D7"/>
  </mergeCells>
  <conditionalFormatting sqref="N8:N22">
    <cfRule type="expression" priority="3" dxfId="3" stopIfTrue="1">
      <formula>(0&gt;$N8)</formula>
    </cfRule>
    <cfRule type="expression" priority="4" dxfId="2" stopIfTrue="1">
      <formula>(0&lt;$N8)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F8:H13 F21:H21 F15:H19">
      <formula1>0</formula1>
      <formula2>99999999</formula2>
    </dataValidation>
  </dataValidation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41"/>
  <sheetViews>
    <sheetView zoomScale="115" zoomScaleNormal="115" zoomScalePageLayoutView="0" workbookViewId="0" topLeftCell="A1">
      <selection activeCell="F23" sqref="F23:G23"/>
    </sheetView>
  </sheetViews>
  <sheetFormatPr defaultColWidth="9.140625" defaultRowHeight="12.75"/>
  <cols>
    <col min="1" max="1" width="3.57421875" style="61" bestFit="1" customWidth="1"/>
    <col min="2" max="2" width="18.00390625" style="61" customWidth="1"/>
    <col min="3" max="3" width="20.7109375" style="61" customWidth="1"/>
    <col min="4" max="9" width="17.7109375" style="61" customWidth="1"/>
    <col min="10" max="13" width="10.7109375" style="61" customWidth="1"/>
    <col min="14" max="16384" width="9.140625" style="61" customWidth="1"/>
  </cols>
  <sheetData>
    <row r="1" spans="1:12" ht="19.5" customHeight="1">
      <c r="A1" s="157" t="s">
        <v>66</v>
      </c>
      <c r="B1" s="157"/>
      <c r="C1" s="157"/>
      <c r="D1" s="158" t="s">
        <v>67</v>
      </c>
      <c r="E1" s="158"/>
      <c r="F1" s="158"/>
      <c r="G1" s="158"/>
      <c r="H1" s="158"/>
      <c r="I1" s="60"/>
      <c r="J1" s="60"/>
      <c r="K1" s="60"/>
      <c r="L1" s="60"/>
    </row>
    <row r="2" spans="2:12" ht="12.7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3" ht="19.5" customHeight="1">
      <c r="B3" s="153" t="s">
        <v>98</v>
      </c>
      <c r="C3" s="153"/>
      <c r="D3" s="153"/>
      <c r="E3" s="153"/>
      <c r="F3" s="153"/>
      <c r="G3" s="153"/>
      <c r="H3" s="153"/>
      <c r="I3" s="153"/>
      <c r="J3" s="63"/>
      <c r="K3" s="147" t="s">
        <v>80</v>
      </c>
      <c r="L3" s="147"/>
      <c r="M3" s="147"/>
    </row>
    <row r="4" spans="1:13" ht="15.75" customHeight="1">
      <c r="A4" s="154" t="s">
        <v>5</v>
      </c>
      <c r="B4" s="155" t="s">
        <v>68</v>
      </c>
      <c r="C4" s="155" t="s">
        <v>69</v>
      </c>
      <c r="D4" s="156" t="s">
        <v>70</v>
      </c>
      <c r="E4" s="156"/>
      <c r="F4" s="156"/>
      <c r="G4" s="156"/>
      <c r="H4" s="156"/>
      <c r="I4" s="156"/>
      <c r="J4" s="64"/>
      <c r="K4" s="147"/>
      <c r="L4" s="147"/>
      <c r="M4" s="147"/>
    </row>
    <row r="5" spans="1:13" s="66" customFormat="1" ht="49.5" customHeight="1">
      <c r="A5" s="154"/>
      <c r="B5" s="155"/>
      <c r="C5" s="155"/>
      <c r="D5" s="65" t="s">
        <v>71</v>
      </c>
      <c r="E5" s="65" t="s">
        <v>72</v>
      </c>
      <c r="F5" s="83" t="s">
        <v>82</v>
      </c>
      <c r="G5" s="65" t="s">
        <v>83</v>
      </c>
      <c r="H5" s="65" t="s">
        <v>73</v>
      </c>
      <c r="I5" s="65" t="s">
        <v>74</v>
      </c>
      <c r="J5" s="64"/>
      <c r="K5" s="13" t="s">
        <v>57</v>
      </c>
      <c r="L5" s="13" t="s">
        <v>56</v>
      </c>
      <c r="M5" s="27" t="s">
        <v>55</v>
      </c>
    </row>
    <row r="6" spans="1:13" ht="12.75" customHeight="1">
      <c r="A6" s="67">
        <v>1</v>
      </c>
      <c r="B6" s="67" t="s">
        <v>33</v>
      </c>
      <c r="C6" s="73">
        <f>US!R8</f>
        <v>46823</v>
      </c>
      <c r="D6" s="71">
        <v>24168</v>
      </c>
      <c r="E6" s="71">
        <v>13246</v>
      </c>
      <c r="F6" s="71">
        <v>7473</v>
      </c>
      <c r="G6" s="71">
        <v>1936</v>
      </c>
      <c r="H6" s="71"/>
      <c r="I6" s="71"/>
      <c r="J6" s="64"/>
      <c r="K6" s="74">
        <f>G6+H6+I6</f>
        <v>1936</v>
      </c>
      <c r="L6" s="75">
        <f>US!S8</f>
        <v>1936</v>
      </c>
      <c r="M6" s="76">
        <f>K6-L6</f>
        <v>0</v>
      </c>
    </row>
    <row r="7" spans="1:13" ht="12.75" customHeight="1">
      <c r="A7" s="67">
        <v>2</v>
      </c>
      <c r="B7" s="67" t="s">
        <v>37</v>
      </c>
      <c r="C7" s="73">
        <f>US!R9</f>
        <v>114</v>
      </c>
      <c r="D7" s="71">
        <v>54</v>
      </c>
      <c r="E7" s="71">
        <v>34</v>
      </c>
      <c r="F7" s="71">
        <v>20</v>
      </c>
      <c r="G7" s="71">
        <v>6</v>
      </c>
      <c r="H7" s="71"/>
      <c r="I7" s="71"/>
      <c r="J7" s="64"/>
      <c r="K7" s="74">
        <f aca="true" t="shared" si="0" ref="K7:K18">G7+H7+I7</f>
        <v>6</v>
      </c>
      <c r="L7" s="75">
        <f>US!S9</f>
        <v>6</v>
      </c>
      <c r="M7" s="76">
        <f aca="true" t="shared" si="1" ref="M7:M18">K7-L7</f>
        <v>0</v>
      </c>
    </row>
    <row r="8" spans="1:13" ht="12.75" customHeight="1">
      <c r="A8" s="67">
        <v>3</v>
      </c>
      <c r="B8" s="67" t="s">
        <v>38</v>
      </c>
      <c r="C8" s="73">
        <f>US!R10</f>
        <v>605</v>
      </c>
      <c r="D8" s="71">
        <v>424</v>
      </c>
      <c r="E8" s="71">
        <v>112</v>
      </c>
      <c r="F8" s="71">
        <v>55</v>
      </c>
      <c r="G8" s="71">
        <v>14</v>
      </c>
      <c r="H8" s="71"/>
      <c r="I8" s="71"/>
      <c r="J8" s="64"/>
      <c r="K8" s="74">
        <f t="shared" si="0"/>
        <v>14</v>
      </c>
      <c r="L8" s="75">
        <f>US!S10</f>
        <v>14</v>
      </c>
      <c r="M8" s="76">
        <f t="shared" si="1"/>
        <v>0</v>
      </c>
    </row>
    <row r="9" spans="1:13" ht="12.75" customHeight="1">
      <c r="A9" s="67">
        <v>4</v>
      </c>
      <c r="B9" s="67" t="s">
        <v>39</v>
      </c>
      <c r="C9" s="73">
        <f>US!R11</f>
        <v>1</v>
      </c>
      <c r="D9" s="71">
        <v>1</v>
      </c>
      <c r="E9" s="71"/>
      <c r="F9" s="71"/>
      <c r="G9" s="71"/>
      <c r="H9" s="71"/>
      <c r="I9" s="71"/>
      <c r="J9" s="64"/>
      <c r="K9" s="74">
        <f t="shared" si="0"/>
        <v>0</v>
      </c>
      <c r="L9" s="75">
        <f>US!S11</f>
        <v>0</v>
      </c>
      <c r="M9" s="76">
        <f t="shared" si="1"/>
        <v>0</v>
      </c>
    </row>
    <row r="10" spans="1:13" ht="12.75" customHeight="1">
      <c r="A10" s="67">
        <v>5</v>
      </c>
      <c r="B10" s="67" t="s">
        <v>40</v>
      </c>
      <c r="C10" s="73">
        <f>US!R12</f>
        <v>308</v>
      </c>
      <c r="D10" s="71">
        <v>237</v>
      </c>
      <c r="E10" s="71">
        <v>55</v>
      </c>
      <c r="F10" s="71">
        <v>14</v>
      </c>
      <c r="G10" s="71">
        <v>2</v>
      </c>
      <c r="H10" s="71"/>
      <c r="I10" s="71"/>
      <c r="J10" s="64"/>
      <c r="K10" s="74">
        <f t="shared" si="0"/>
        <v>2</v>
      </c>
      <c r="L10" s="75">
        <f>US!S12</f>
        <v>2</v>
      </c>
      <c r="M10" s="76">
        <f t="shared" si="1"/>
        <v>0</v>
      </c>
    </row>
    <row r="11" spans="1:13" ht="12.75" customHeight="1">
      <c r="A11" s="67">
        <v>6</v>
      </c>
      <c r="B11" s="67" t="s">
        <v>41</v>
      </c>
      <c r="C11" s="73">
        <f>US!R13</f>
        <v>125</v>
      </c>
      <c r="D11" s="71">
        <v>47</v>
      </c>
      <c r="E11" s="71">
        <v>36</v>
      </c>
      <c r="F11" s="71">
        <v>28</v>
      </c>
      <c r="G11" s="71">
        <v>14</v>
      </c>
      <c r="H11" s="71"/>
      <c r="I11" s="71"/>
      <c r="J11" s="64"/>
      <c r="K11" s="74">
        <f t="shared" si="0"/>
        <v>14</v>
      </c>
      <c r="L11" s="75">
        <f>US!S13</f>
        <v>14</v>
      </c>
      <c r="M11" s="76">
        <f t="shared" si="1"/>
        <v>0</v>
      </c>
    </row>
    <row r="12" spans="1:13" ht="12.75" customHeight="1">
      <c r="A12" s="67">
        <v>7</v>
      </c>
      <c r="B12" s="67" t="s">
        <v>34</v>
      </c>
      <c r="C12" s="73">
        <f>US!R15</f>
        <v>0</v>
      </c>
      <c r="D12" s="71"/>
      <c r="E12" s="71"/>
      <c r="F12" s="71"/>
      <c r="G12" s="71"/>
      <c r="H12" s="71"/>
      <c r="I12" s="71"/>
      <c r="J12" s="64"/>
      <c r="K12" s="74">
        <f t="shared" si="0"/>
        <v>0</v>
      </c>
      <c r="L12" s="75">
        <f>US!S15</f>
        <v>0</v>
      </c>
      <c r="M12" s="76">
        <f t="shared" si="1"/>
        <v>0</v>
      </c>
    </row>
    <row r="13" spans="1:13" ht="12.75" customHeight="1">
      <c r="A13" s="67">
        <v>8</v>
      </c>
      <c r="B13" s="67" t="s">
        <v>35</v>
      </c>
      <c r="C13" s="73">
        <f>US!R16</f>
        <v>0</v>
      </c>
      <c r="D13" s="71"/>
      <c r="E13" s="71"/>
      <c r="F13" s="71"/>
      <c r="G13" s="71"/>
      <c r="H13" s="71"/>
      <c r="I13" s="71"/>
      <c r="J13" s="64"/>
      <c r="K13" s="74">
        <f t="shared" si="0"/>
        <v>0</v>
      </c>
      <c r="L13" s="75">
        <f>US!S16</f>
        <v>0</v>
      </c>
      <c r="M13" s="76">
        <f t="shared" si="1"/>
        <v>0</v>
      </c>
    </row>
    <row r="14" spans="1:13" ht="12.75" customHeight="1">
      <c r="A14" s="67">
        <v>9</v>
      </c>
      <c r="B14" s="67" t="s">
        <v>36</v>
      </c>
      <c r="C14" s="73">
        <f>US!R17</f>
        <v>2</v>
      </c>
      <c r="D14" s="71">
        <v>2</v>
      </c>
      <c r="E14" s="71"/>
      <c r="F14" s="71"/>
      <c r="G14" s="71"/>
      <c r="H14" s="71"/>
      <c r="I14" s="71"/>
      <c r="J14" s="64"/>
      <c r="K14" s="74">
        <f t="shared" si="0"/>
        <v>0</v>
      </c>
      <c r="L14" s="75">
        <f>US!S17</f>
        <v>0</v>
      </c>
      <c r="M14" s="76">
        <f t="shared" si="1"/>
        <v>0</v>
      </c>
    </row>
    <row r="15" spans="1:13" ht="12.75" customHeight="1">
      <c r="A15" s="67">
        <v>10</v>
      </c>
      <c r="B15" s="67" t="s">
        <v>58</v>
      </c>
      <c r="C15" s="73">
        <f>US!R18</f>
        <v>0</v>
      </c>
      <c r="D15" s="71"/>
      <c r="E15" s="71"/>
      <c r="F15" s="71"/>
      <c r="G15" s="71"/>
      <c r="H15" s="71"/>
      <c r="I15" s="71"/>
      <c r="J15" s="64"/>
      <c r="K15" s="74">
        <f t="shared" si="0"/>
        <v>0</v>
      </c>
      <c r="L15" s="75">
        <f>US!S18</f>
        <v>0</v>
      </c>
      <c r="M15" s="76">
        <f t="shared" si="1"/>
        <v>0</v>
      </c>
    </row>
    <row r="16" spans="1:13" ht="12.75" customHeight="1">
      <c r="A16" s="67">
        <v>11</v>
      </c>
      <c r="B16" s="67" t="s">
        <v>59</v>
      </c>
      <c r="C16" s="73">
        <f>US!R19</f>
        <v>7</v>
      </c>
      <c r="D16" s="71">
        <v>6</v>
      </c>
      <c r="E16" s="71">
        <v>1</v>
      </c>
      <c r="F16" s="71"/>
      <c r="G16" s="71"/>
      <c r="H16" s="71"/>
      <c r="I16" s="71"/>
      <c r="J16" s="64"/>
      <c r="K16" s="74">
        <f t="shared" si="0"/>
        <v>0</v>
      </c>
      <c r="L16" s="75">
        <f>US!S19</f>
        <v>0</v>
      </c>
      <c r="M16" s="76">
        <f t="shared" si="1"/>
        <v>0</v>
      </c>
    </row>
    <row r="17" spans="1:13" ht="12.75" customHeight="1">
      <c r="A17" s="67">
        <v>12</v>
      </c>
      <c r="B17" s="67" t="s">
        <v>61</v>
      </c>
      <c r="C17" s="73">
        <f>US!R21</f>
        <v>26</v>
      </c>
      <c r="D17" s="71">
        <v>26</v>
      </c>
      <c r="E17" s="71"/>
      <c r="F17" s="71"/>
      <c r="G17" s="71"/>
      <c r="H17" s="71"/>
      <c r="I17" s="71"/>
      <c r="J17" s="64"/>
      <c r="K17" s="74">
        <f t="shared" si="0"/>
        <v>0</v>
      </c>
      <c r="L17" s="75">
        <f>US!S21</f>
        <v>0</v>
      </c>
      <c r="M17" s="76">
        <f t="shared" si="1"/>
        <v>0</v>
      </c>
    </row>
    <row r="18" spans="1:13" ht="12.75" customHeight="1">
      <c r="A18" s="149" t="s">
        <v>78</v>
      </c>
      <c r="B18" s="149"/>
      <c r="C18" s="72">
        <f aca="true" t="shared" si="2" ref="C18:I18">SUM(C6:C17)</f>
        <v>48011</v>
      </c>
      <c r="D18" s="72">
        <f t="shared" si="2"/>
        <v>24965</v>
      </c>
      <c r="E18" s="72">
        <f t="shared" si="2"/>
        <v>13484</v>
      </c>
      <c r="F18" s="72">
        <f t="shared" si="2"/>
        <v>7590</v>
      </c>
      <c r="G18" s="72">
        <f t="shared" si="2"/>
        <v>1972</v>
      </c>
      <c r="H18" s="72">
        <f t="shared" si="2"/>
        <v>0</v>
      </c>
      <c r="I18" s="72">
        <f t="shared" si="2"/>
        <v>0</v>
      </c>
      <c r="J18" s="64"/>
      <c r="K18" s="77">
        <f t="shared" si="0"/>
        <v>1972</v>
      </c>
      <c r="L18" s="78">
        <f>SUM(L6:L17)</f>
        <v>1972</v>
      </c>
      <c r="M18" s="79">
        <f t="shared" si="1"/>
        <v>0</v>
      </c>
    </row>
    <row r="19" ht="12.75" customHeight="1"/>
    <row r="20" spans="2:13" ht="19.5" customHeight="1">
      <c r="B20" s="153" t="s">
        <v>99</v>
      </c>
      <c r="C20" s="153"/>
      <c r="D20" s="153"/>
      <c r="E20" s="153"/>
      <c r="F20" s="153"/>
      <c r="G20" s="153"/>
      <c r="H20" s="153"/>
      <c r="I20" s="153"/>
      <c r="J20" s="63"/>
      <c r="K20" s="147" t="s">
        <v>81</v>
      </c>
      <c r="L20" s="147"/>
      <c r="M20" s="147"/>
    </row>
    <row r="21" spans="1:13" ht="15.75" customHeight="1">
      <c r="A21" s="154" t="s">
        <v>5</v>
      </c>
      <c r="B21" s="155" t="s">
        <v>68</v>
      </c>
      <c r="C21" s="155" t="s">
        <v>75</v>
      </c>
      <c r="D21" s="156" t="s">
        <v>70</v>
      </c>
      <c r="E21" s="156"/>
      <c r="F21" s="156"/>
      <c r="G21" s="156"/>
      <c r="H21" s="156"/>
      <c r="I21" s="156"/>
      <c r="J21" s="64"/>
      <c r="K21" s="147"/>
      <c r="L21" s="147"/>
      <c r="M21" s="147"/>
    </row>
    <row r="22" spans="1:13" s="66" customFormat="1" ht="49.5" customHeight="1">
      <c r="A22" s="154"/>
      <c r="B22" s="155"/>
      <c r="C22" s="155"/>
      <c r="D22" s="65" t="s">
        <v>71</v>
      </c>
      <c r="E22" s="65" t="s">
        <v>72</v>
      </c>
      <c r="F22" s="83" t="s">
        <v>82</v>
      </c>
      <c r="G22" s="65" t="s">
        <v>83</v>
      </c>
      <c r="H22" s="65" t="s">
        <v>73</v>
      </c>
      <c r="I22" s="65" t="s">
        <v>74</v>
      </c>
      <c r="J22" s="64"/>
      <c r="K22" s="13" t="s">
        <v>57</v>
      </c>
      <c r="L22" s="13" t="s">
        <v>56</v>
      </c>
      <c r="M22" s="27" t="s">
        <v>55</v>
      </c>
    </row>
    <row r="23" spans="1:13" ht="12.75" customHeight="1">
      <c r="A23" s="67">
        <v>1</v>
      </c>
      <c r="B23" s="67" t="s">
        <v>33</v>
      </c>
      <c r="C23" s="73">
        <f>US!M8</f>
        <v>17228</v>
      </c>
      <c r="D23" s="71">
        <v>5084</v>
      </c>
      <c r="E23" s="71">
        <v>5631</v>
      </c>
      <c r="F23" s="71">
        <v>4573</v>
      </c>
      <c r="G23" s="71">
        <v>1940</v>
      </c>
      <c r="H23" s="71"/>
      <c r="I23" s="71"/>
      <c r="J23" s="64"/>
      <c r="K23" s="74">
        <f>G23+H23+I23</f>
        <v>1940</v>
      </c>
      <c r="L23" s="75">
        <f>US!O8</f>
        <v>1940</v>
      </c>
      <c r="M23" s="76">
        <f>K23-L23</f>
        <v>0</v>
      </c>
    </row>
    <row r="24" spans="1:13" ht="12.75" customHeight="1">
      <c r="A24" s="67">
        <v>2</v>
      </c>
      <c r="B24" s="67" t="s">
        <v>37</v>
      </c>
      <c r="C24" s="73">
        <f>US!M9</f>
        <v>94</v>
      </c>
      <c r="D24" s="71">
        <v>61</v>
      </c>
      <c r="E24" s="71">
        <v>13</v>
      </c>
      <c r="F24" s="71">
        <v>9</v>
      </c>
      <c r="G24" s="71">
        <v>11</v>
      </c>
      <c r="H24" s="71"/>
      <c r="I24" s="71"/>
      <c r="J24" s="64"/>
      <c r="K24" s="74">
        <f aca="true" t="shared" si="3" ref="K24:K35">G24+H24+I24</f>
        <v>11</v>
      </c>
      <c r="L24" s="75">
        <f>US!O9</f>
        <v>11</v>
      </c>
      <c r="M24" s="76">
        <f aca="true" t="shared" si="4" ref="M24:M35">K24-L24</f>
        <v>0</v>
      </c>
    </row>
    <row r="25" spans="1:13" ht="12.75" customHeight="1">
      <c r="A25" s="67">
        <v>3</v>
      </c>
      <c r="B25" s="67" t="s">
        <v>38</v>
      </c>
      <c r="C25" s="73">
        <f>US!M10</f>
        <v>458</v>
      </c>
      <c r="D25" s="71">
        <v>341</v>
      </c>
      <c r="E25" s="71">
        <v>64</v>
      </c>
      <c r="F25" s="71">
        <v>32</v>
      </c>
      <c r="G25" s="71">
        <v>21</v>
      </c>
      <c r="H25" s="71"/>
      <c r="I25" s="71"/>
      <c r="J25" s="64"/>
      <c r="K25" s="74">
        <f t="shared" si="3"/>
        <v>21</v>
      </c>
      <c r="L25" s="75">
        <f>US!O10</f>
        <v>21</v>
      </c>
      <c r="M25" s="76">
        <f t="shared" si="4"/>
        <v>0</v>
      </c>
    </row>
    <row r="26" spans="1:13" ht="12.75" customHeight="1">
      <c r="A26" s="67">
        <v>4</v>
      </c>
      <c r="B26" s="67" t="s">
        <v>39</v>
      </c>
      <c r="C26" s="73">
        <f>US!M11</f>
        <v>98</v>
      </c>
      <c r="D26" s="71">
        <v>98</v>
      </c>
      <c r="E26" s="71"/>
      <c r="F26" s="71"/>
      <c r="G26" s="71"/>
      <c r="H26" s="71"/>
      <c r="I26" s="71"/>
      <c r="J26" s="64"/>
      <c r="K26" s="74">
        <f t="shared" si="3"/>
        <v>0</v>
      </c>
      <c r="L26" s="75">
        <f>US!O11</f>
        <v>0</v>
      </c>
      <c r="M26" s="76">
        <f t="shared" si="4"/>
        <v>0</v>
      </c>
    </row>
    <row r="27" spans="1:13" ht="12.75" customHeight="1">
      <c r="A27" s="67">
        <v>5</v>
      </c>
      <c r="B27" s="67" t="s">
        <v>40</v>
      </c>
      <c r="C27" s="73">
        <f>US!M12</f>
        <v>338</v>
      </c>
      <c r="D27" s="71">
        <v>226</v>
      </c>
      <c r="E27" s="71">
        <v>95</v>
      </c>
      <c r="F27" s="71">
        <v>16</v>
      </c>
      <c r="G27" s="71">
        <v>1</v>
      </c>
      <c r="H27" s="71"/>
      <c r="I27" s="71"/>
      <c r="J27" s="64"/>
      <c r="K27" s="74">
        <f t="shared" si="3"/>
        <v>1</v>
      </c>
      <c r="L27" s="75">
        <f>US!O12</f>
        <v>1</v>
      </c>
      <c r="M27" s="76">
        <f t="shared" si="4"/>
        <v>0</v>
      </c>
    </row>
    <row r="28" spans="1:13" ht="12.75" customHeight="1">
      <c r="A28" s="67">
        <v>6</v>
      </c>
      <c r="B28" s="67" t="s">
        <v>41</v>
      </c>
      <c r="C28" s="73">
        <f>US!M13</f>
        <v>71</v>
      </c>
      <c r="D28" s="71">
        <v>30</v>
      </c>
      <c r="E28" s="71">
        <v>11</v>
      </c>
      <c r="F28" s="71">
        <v>19</v>
      </c>
      <c r="G28" s="71">
        <v>11</v>
      </c>
      <c r="H28" s="71"/>
      <c r="I28" s="71"/>
      <c r="J28" s="64"/>
      <c r="K28" s="74">
        <f t="shared" si="3"/>
        <v>11</v>
      </c>
      <c r="L28" s="75">
        <f>US!O13</f>
        <v>11</v>
      </c>
      <c r="M28" s="76">
        <f t="shared" si="4"/>
        <v>0</v>
      </c>
    </row>
    <row r="29" spans="1:13" ht="12.75" customHeight="1">
      <c r="A29" s="67">
        <v>7</v>
      </c>
      <c r="B29" s="67" t="s">
        <v>34</v>
      </c>
      <c r="C29" s="73">
        <f>US!M15</f>
        <v>0</v>
      </c>
      <c r="D29" s="71"/>
      <c r="E29" s="71"/>
      <c r="F29" s="71"/>
      <c r="G29" s="71"/>
      <c r="H29" s="71"/>
      <c r="I29" s="71"/>
      <c r="J29" s="64"/>
      <c r="K29" s="74">
        <f t="shared" si="3"/>
        <v>0</v>
      </c>
      <c r="L29" s="75">
        <f>US!O15</f>
        <v>0</v>
      </c>
      <c r="M29" s="76">
        <f t="shared" si="4"/>
        <v>0</v>
      </c>
    </row>
    <row r="30" spans="1:13" ht="12.75" customHeight="1">
      <c r="A30" s="67">
        <v>8</v>
      </c>
      <c r="B30" s="67" t="s">
        <v>35</v>
      </c>
      <c r="C30" s="73">
        <f>US!M16</f>
        <v>0</v>
      </c>
      <c r="D30" s="71"/>
      <c r="E30" s="71"/>
      <c r="F30" s="71"/>
      <c r="G30" s="71"/>
      <c r="H30" s="71"/>
      <c r="I30" s="71"/>
      <c r="J30" s="64"/>
      <c r="K30" s="74">
        <f t="shared" si="3"/>
        <v>0</v>
      </c>
      <c r="L30" s="75">
        <f>US!O16</f>
        <v>0</v>
      </c>
      <c r="M30" s="76">
        <f t="shared" si="4"/>
        <v>0</v>
      </c>
    </row>
    <row r="31" spans="1:13" ht="12.75" customHeight="1">
      <c r="A31" s="67">
        <v>9</v>
      </c>
      <c r="B31" s="67" t="s">
        <v>36</v>
      </c>
      <c r="C31" s="73">
        <f>US!M17</f>
        <v>4931</v>
      </c>
      <c r="D31" s="71">
        <v>4931</v>
      </c>
      <c r="E31" s="71"/>
      <c r="F31" s="71"/>
      <c r="G31" s="71"/>
      <c r="H31" s="71"/>
      <c r="I31" s="71"/>
      <c r="J31" s="64"/>
      <c r="K31" s="74">
        <f t="shared" si="3"/>
        <v>0</v>
      </c>
      <c r="L31" s="75">
        <f>US!O17</f>
        <v>0</v>
      </c>
      <c r="M31" s="76">
        <f t="shared" si="4"/>
        <v>0</v>
      </c>
    </row>
    <row r="32" spans="1:13" ht="12.75" customHeight="1">
      <c r="A32" s="67">
        <v>10</v>
      </c>
      <c r="B32" s="67" t="s">
        <v>58</v>
      </c>
      <c r="C32" s="73">
        <f>US!M18</f>
        <v>0</v>
      </c>
      <c r="D32" s="71"/>
      <c r="E32" s="71"/>
      <c r="F32" s="71"/>
      <c r="G32" s="71"/>
      <c r="H32" s="71"/>
      <c r="I32" s="71"/>
      <c r="J32" s="64"/>
      <c r="K32" s="74">
        <f t="shared" si="3"/>
        <v>0</v>
      </c>
      <c r="L32" s="75">
        <f>US!O18</f>
        <v>0</v>
      </c>
      <c r="M32" s="76">
        <f t="shared" si="4"/>
        <v>0</v>
      </c>
    </row>
    <row r="33" spans="1:13" ht="12.75" customHeight="1">
      <c r="A33" s="67">
        <v>11</v>
      </c>
      <c r="B33" s="67" t="s">
        <v>59</v>
      </c>
      <c r="C33" s="73">
        <f>US!M19</f>
        <v>11</v>
      </c>
      <c r="D33" s="71">
        <v>10</v>
      </c>
      <c r="E33" s="71">
        <v>1</v>
      </c>
      <c r="F33" s="71"/>
      <c r="G33" s="71"/>
      <c r="H33" s="71"/>
      <c r="I33" s="71"/>
      <c r="J33" s="64"/>
      <c r="K33" s="74">
        <f t="shared" si="3"/>
        <v>0</v>
      </c>
      <c r="L33" s="75">
        <f>US!O19</f>
        <v>0</v>
      </c>
      <c r="M33" s="76">
        <f t="shared" si="4"/>
        <v>0</v>
      </c>
    </row>
    <row r="34" spans="1:13" ht="12.75" customHeight="1">
      <c r="A34" s="67">
        <v>12</v>
      </c>
      <c r="B34" s="67" t="s">
        <v>61</v>
      </c>
      <c r="C34" s="73">
        <f>US!M21</f>
        <v>507</v>
      </c>
      <c r="D34" s="71">
        <v>507</v>
      </c>
      <c r="E34" s="71"/>
      <c r="F34" s="71"/>
      <c r="G34" s="71"/>
      <c r="H34" s="71"/>
      <c r="I34" s="71"/>
      <c r="J34" s="64"/>
      <c r="K34" s="74">
        <f t="shared" si="3"/>
        <v>0</v>
      </c>
      <c r="L34" s="75">
        <f>US!O21</f>
        <v>0</v>
      </c>
      <c r="M34" s="76">
        <f t="shared" si="4"/>
        <v>0</v>
      </c>
    </row>
    <row r="35" spans="1:13" ht="12.75" customHeight="1">
      <c r="A35" s="149" t="s">
        <v>78</v>
      </c>
      <c r="B35" s="149"/>
      <c r="C35" s="72">
        <f aca="true" t="shared" si="5" ref="C35:I35">SUM(C23:C34)</f>
        <v>23736</v>
      </c>
      <c r="D35" s="72">
        <f t="shared" si="5"/>
        <v>11288</v>
      </c>
      <c r="E35" s="72">
        <f t="shared" si="5"/>
        <v>5815</v>
      </c>
      <c r="F35" s="72">
        <f t="shared" si="5"/>
        <v>4649</v>
      </c>
      <c r="G35" s="72">
        <f t="shared" si="5"/>
        <v>1984</v>
      </c>
      <c r="H35" s="72">
        <f t="shared" si="5"/>
        <v>0</v>
      </c>
      <c r="I35" s="72">
        <f t="shared" si="5"/>
        <v>0</v>
      </c>
      <c r="J35" s="64"/>
      <c r="K35" s="77">
        <f t="shared" si="3"/>
        <v>1984</v>
      </c>
      <c r="L35" s="78">
        <f>SUM(L23:L34)</f>
        <v>1984</v>
      </c>
      <c r="M35" s="79">
        <f t="shared" si="4"/>
        <v>0</v>
      </c>
    </row>
    <row r="36" ht="12.75" customHeight="1"/>
    <row r="37" spans="4:6" ht="15.75" thickBot="1">
      <c r="D37" s="68" t="s">
        <v>63</v>
      </c>
      <c r="E37" s="68"/>
      <c r="F37" s="68"/>
    </row>
    <row r="38" spans="3:10" ht="15.75" thickBot="1">
      <c r="C38" s="68" t="s">
        <v>76</v>
      </c>
      <c r="D38" s="150" t="str">
        <f>US!AJ25</f>
        <v>Заменик  председника судија Жељко Шкорић</v>
      </c>
      <c r="E38" s="151"/>
      <c r="F38" s="151"/>
      <c r="G38" s="151"/>
      <c r="H38" s="152"/>
      <c r="I38" s="69"/>
      <c r="J38" s="69"/>
    </row>
    <row r="41" spans="4:6" ht="14.25">
      <c r="D41" s="70" t="s">
        <v>77</v>
      </c>
      <c r="E41" s="70"/>
      <c r="F41" s="70"/>
    </row>
  </sheetData>
  <sheetProtection password="DF2F" sheet="1"/>
  <mergeCells count="17">
    <mergeCell ref="A1:C1"/>
    <mergeCell ref="D1:H1"/>
    <mergeCell ref="B3:I3"/>
    <mergeCell ref="A4:A5"/>
    <mergeCell ref="B4:B5"/>
    <mergeCell ref="C4:C5"/>
    <mergeCell ref="D4:I4"/>
    <mergeCell ref="K3:M4"/>
    <mergeCell ref="K20:M21"/>
    <mergeCell ref="A35:B35"/>
    <mergeCell ref="D38:H38"/>
    <mergeCell ref="A18:B18"/>
    <mergeCell ref="B20:I20"/>
    <mergeCell ref="A21:A22"/>
    <mergeCell ref="B21:B22"/>
    <mergeCell ref="C21:C22"/>
    <mergeCell ref="D21:I21"/>
  </mergeCells>
  <conditionalFormatting sqref="C6:C18 C23:C35">
    <cfRule type="expression" priority="3" dxfId="0" stopIfTrue="1">
      <formula>(SUM($D6:$I6))&lt;&gt;$C6</formula>
    </cfRule>
  </conditionalFormatting>
  <conditionalFormatting sqref="M6:M18 M23:M35">
    <cfRule type="expression" priority="4" dxfId="3" stopIfTrue="1">
      <formula>(0&gt;$M6)</formula>
    </cfRule>
    <cfRule type="expression" priority="5" dxfId="2" stopIfTrue="1">
      <formula>(0&lt;$M6)</formula>
    </cfRule>
  </conditionalFormatting>
  <dataValidations count="1">
    <dataValidation type="whole" allowBlank="1" showInputMessage="1" showErrorMessage="1" errorTitle="Погрешан унос." error="Можете унети само цео број, нулу или оставити празно." sqref="D6:J17 D23:J34">
      <formula1>0</formula1>
      <formula2>99999999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1200" verticalDpi="12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140625" style="2" customWidth="1"/>
    <col min="2" max="2" width="15.8515625" style="2" customWidth="1"/>
    <col min="3" max="9" width="11.7109375" style="2" customWidth="1"/>
    <col min="10" max="10" width="9.140625" style="2" customWidth="1"/>
    <col min="11" max="12" width="11.7109375" style="2" customWidth="1"/>
    <col min="13" max="16384" width="9.140625" style="2" customWidth="1"/>
  </cols>
  <sheetData>
    <row r="1" spans="1:10" ht="33" customHeight="1">
      <c r="A1" s="162" t="s">
        <v>84</v>
      </c>
      <c r="B1" s="162"/>
      <c r="C1" s="163"/>
      <c r="D1" s="164" t="s">
        <v>67</v>
      </c>
      <c r="E1" s="164"/>
      <c r="F1" s="164"/>
      <c r="G1" s="164"/>
      <c r="H1" s="164"/>
      <c r="I1" s="164"/>
      <c r="J1" s="84"/>
    </row>
    <row r="2" ht="12.75">
      <c r="J2" s="2">
        <f>""</f>
      </c>
    </row>
    <row r="3" spans="1:10" ht="18.75" customHeight="1">
      <c r="A3" s="165" t="s">
        <v>94</v>
      </c>
      <c r="B3" s="165"/>
      <c r="C3" s="165"/>
      <c r="D3" s="165"/>
      <c r="E3" s="165"/>
      <c r="F3" s="165"/>
      <c r="G3" s="165"/>
      <c r="H3" s="165"/>
      <c r="I3" s="165"/>
      <c r="J3" s="85"/>
    </row>
    <row r="4" spans="1:9" ht="30" customHeight="1">
      <c r="A4" s="166" t="s">
        <v>85</v>
      </c>
      <c r="B4" s="166"/>
      <c r="C4" s="166"/>
      <c r="D4" s="166"/>
      <c r="E4" s="166"/>
      <c r="F4" s="166"/>
      <c r="G4" s="166"/>
      <c r="H4" s="166"/>
      <c r="I4" s="166"/>
    </row>
    <row r="5" spans="1:12" ht="12.75" customHeight="1">
      <c r="A5" s="97" t="s">
        <v>5</v>
      </c>
      <c r="B5" s="97" t="s">
        <v>30</v>
      </c>
      <c r="C5" s="97" t="s">
        <v>27</v>
      </c>
      <c r="D5" s="97" t="s">
        <v>86</v>
      </c>
      <c r="E5" s="97" t="s">
        <v>87</v>
      </c>
      <c r="F5" s="97" t="s">
        <v>13</v>
      </c>
      <c r="G5" s="97" t="s">
        <v>88</v>
      </c>
      <c r="H5" s="97" t="s">
        <v>89</v>
      </c>
      <c r="I5" s="97" t="s">
        <v>90</v>
      </c>
      <c r="K5" s="161" t="s">
        <v>91</v>
      </c>
      <c r="L5" s="161"/>
    </row>
    <row r="6" spans="1:12" ht="28.5" customHeight="1">
      <c r="A6" s="98"/>
      <c r="B6" s="98"/>
      <c r="C6" s="98"/>
      <c r="D6" s="98"/>
      <c r="E6" s="98"/>
      <c r="F6" s="98"/>
      <c r="G6" s="98"/>
      <c r="H6" s="98"/>
      <c r="I6" s="98"/>
      <c r="K6" s="161"/>
      <c r="L6" s="161"/>
    </row>
    <row r="7" spans="1:12" ht="49.5" customHeight="1">
      <c r="A7" s="98"/>
      <c r="B7" s="98"/>
      <c r="C7" s="160"/>
      <c r="D7" s="160"/>
      <c r="E7" s="160"/>
      <c r="F7" s="160"/>
      <c r="G7" s="160"/>
      <c r="H7" s="160"/>
      <c r="I7" s="160"/>
      <c r="K7" s="86" t="s">
        <v>92</v>
      </c>
      <c r="L7" s="86" t="s">
        <v>93</v>
      </c>
    </row>
    <row r="8" spans="1:12" ht="12.75" customHeight="1">
      <c r="A8" s="26">
        <v>1</v>
      </c>
      <c r="B8" s="87" t="s">
        <v>33</v>
      </c>
      <c r="C8" s="88">
        <f>US!D8</f>
        <v>37783</v>
      </c>
      <c r="D8" s="88">
        <f>US!G8</f>
        <v>26268</v>
      </c>
      <c r="E8" s="88">
        <f>US!H8</f>
        <v>26117</v>
      </c>
      <c r="F8" s="88">
        <f>US!M8</f>
        <v>17228</v>
      </c>
      <c r="G8" s="88">
        <f>US!R8</f>
        <v>46823</v>
      </c>
      <c r="H8" s="89">
        <v>9409</v>
      </c>
      <c r="I8" s="89">
        <v>9656</v>
      </c>
      <c r="J8" s="90"/>
      <c r="K8" s="91">
        <f>US!S8</f>
        <v>1936</v>
      </c>
      <c r="L8" s="91">
        <f>US!T8</f>
        <v>2059</v>
      </c>
    </row>
    <row r="9" spans="1:12" ht="12.75" customHeight="1">
      <c r="A9" s="26">
        <v>2</v>
      </c>
      <c r="B9" s="87" t="s">
        <v>37</v>
      </c>
      <c r="C9" s="88">
        <f>US!D9</f>
        <v>114</v>
      </c>
      <c r="D9" s="88">
        <f>US!G9</f>
        <v>94</v>
      </c>
      <c r="E9" s="88">
        <f>US!H9</f>
        <v>94</v>
      </c>
      <c r="F9" s="88">
        <f>US!M9</f>
        <v>94</v>
      </c>
      <c r="G9" s="88">
        <f>US!R9</f>
        <v>114</v>
      </c>
      <c r="H9" s="89">
        <v>26</v>
      </c>
      <c r="I9" s="89">
        <v>28</v>
      </c>
      <c r="J9" s="90"/>
      <c r="K9" s="91">
        <f>US!S9</f>
        <v>6</v>
      </c>
      <c r="L9" s="91">
        <f>US!T9</f>
        <v>7</v>
      </c>
    </row>
    <row r="10" spans="1:12" ht="12.75" customHeight="1">
      <c r="A10" s="26">
        <v>3</v>
      </c>
      <c r="B10" s="87" t="s">
        <v>38</v>
      </c>
      <c r="C10" s="88">
        <f>US!D10</f>
        <v>422</v>
      </c>
      <c r="D10" s="88">
        <f>US!G10</f>
        <v>641</v>
      </c>
      <c r="E10" s="88">
        <f>US!H10</f>
        <v>639</v>
      </c>
      <c r="F10" s="88">
        <f>US!M10</f>
        <v>458</v>
      </c>
      <c r="G10" s="88">
        <f>US!R10</f>
        <v>605</v>
      </c>
      <c r="H10" s="89">
        <v>69</v>
      </c>
      <c r="I10" s="89">
        <v>72</v>
      </c>
      <c r="J10" s="90"/>
      <c r="K10" s="91">
        <f>US!S10</f>
        <v>14</v>
      </c>
      <c r="L10" s="91">
        <f>US!T10</f>
        <v>16</v>
      </c>
    </row>
    <row r="11" spans="1:12" ht="12.75" customHeight="1">
      <c r="A11" s="26">
        <v>4</v>
      </c>
      <c r="B11" s="87" t="s">
        <v>39</v>
      </c>
      <c r="C11" s="88">
        <f>US!D11</f>
        <v>4</v>
      </c>
      <c r="D11" s="88">
        <f>US!G11</f>
        <v>95</v>
      </c>
      <c r="E11" s="88">
        <f>US!H11</f>
        <v>95</v>
      </c>
      <c r="F11" s="88">
        <f>US!M11</f>
        <v>98</v>
      </c>
      <c r="G11" s="88">
        <f>US!R11</f>
        <v>1</v>
      </c>
      <c r="H11" s="89"/>
      <c r="I11" s="89"/>
      <c r="J11" s="90"/>
      <c r="K11" s="91">
        <f>US!S11</f>
        <v>0</v>
      </c>
      <c r="L11" s="91">
        <f>US!T11</f>
        <v>0</v>
      </c>
    </row>
    <row r="12" spans="1:12" ht="12.75" customHeight="1">
      <c r="A12" s="26">
        <v>5</v>
      </c>
      <c r="B12" s="46" t="s">
        <v>40</v>
      </c>
      <c r="C12" s="88">
        <f>US!D12</f>
        <v>285</v>
      </c>
      <c r="D12" s="88">
        <f>US!G12</f>
        <v>361</v>
      </c>
      <c r="E12" s="88">
        <f>US!H12</f>
        <v>356</v>
      </c>
      <c r="F12" s="88">
        <f>US!M12</f>
        <v>338</v>
      </c>
      <c r="G12" s="88">
        <f>US!R12</f>
        <v>308</v>
      </c>
      <c r="H12" s="89">
        <v>16</v>
      </c>
      <c r="I12" s="89">
        <v>17</v>
      </c>
      <c r="J12" s="90"/>
      <c r="K12" s="91">
        <f>US!S12</f>
        <v>2</v>
      </c>
      <c r="L12" s="91">
        <f>US!T12</f>
        <v>3</v>
      </c>
    </row>
    <row r="13" spans="1:12" ht="12.75" customHeight="1">
      <c r="A13" s="26">
        <v>6</v>
      </c>
      <c r="B13" s="46" t="s">
        <v>41</v>
      </c>
      <c r="C13" s="88">
        <f>US!D13</f>
        <v>126</v>
      </c>
      <c r="D13" s="88">
        <f>US!G13</f>
        <v>70</v>
      </c>
      <c r="E13" s="88">
        <f>US!H13</f>
        <v>0</v>
      </c>
      <c r="F13" s="88">
        <f>US!M13</f>
        <v>71</v>
      </c>
      <c r="G13" s="88">
        <f>US!R13</f>
        <v>125</v>
      </c>
      <c r="H13" s="89">
        <v>42</v>
      </c>
      <c r="I13" s="89">
        <v>45</v>
      </c>
      <c r="J13" s="90"/>
      <c r="K13" s="91">
        <f>US!S13</f>
        <v>14</v>
      </c>
      <c r="L13" s="91">
        <f>US!T13</f>
        <v>16</v>
      </c>
    </row>
    <row r="14" spans="1:12" ht="12.75" customHeight="1">
      <c r="A14" s="123" t="s">
        <v>42</v>
      </c>
      <c r="B14" s="124"/>
      <c r="C14" s="92">
        <f>US!D14</f>
        <v>38734</v>
      </c>
      <c r="D14" s="92">
        <f>US!G14</f>
        <v>27529</v>
      </c>
      <c r="E14" s="92">
        <f>US!H14</f>
        <v>27301</v>
      </c>
      <c r="F14" s="92">
        <f>US!M14</f>
        <v>18287</v>
      </c>
      <c r="G14" s="92">
        <f>US!R14</f>
        <v>47976</v>
      </c>
      <c r="H14" s="92">
        <f>SUM(H8:H13)</f>
        <v>9562</v>
      </c>
      <c r="I14" s="92">
        <f>SUM(I8:I13)</f>
        <v>9818</v>
      </c>
      <c r="J14" s="90"/>
      <c r="K14" s="93">
        <f>US!S14</f>
        <v>1972</v>
      </c>
      <c r="L14" s="93">
        <f>US!T14</f>
        <v>2101</v>
      </c>
    </row>
    <row r="15" spans="1:12" ht="12.75" customHeight="1">
      <c r="A15" s="26">
        <v>7</v>
      </c>
      <c r="B15" s="87" t="s">
        <v>34</v>
      </c>
      <c r="C15" s="88">
        <f>US!D15</f>
        <v>0</v>
      </c>
      <c r="D15" s="88">
        <f>US!G15</f>
        <v>0</v>
      </c>
      <c r="E15" s="88">
        <f>US!H15</f>
        <v>0</v>
      </c>
      <c r="F15" s="88">
        <f>US!M15</f>
        <v>0</v>
      </c>
      <c r="G15" s="88">
        <f>US!R15</f>
        <v>0</v>
      </c>
      <c r="H15" s="89"/>
      <c r="I15" s="89"/>
      <c r="J15" s="90"/>
      <c r="K15" s="91">
        <f>US!S15</f>
        <v>0</v>
      </c>
      <c r="L15" s="91">
        <f>US!T15</f>
        <v>0</v>
      </c>
    </row>
    <row r="16" spans="1:12" ht="12.75" customHeight="1">
      <c r="A16" s="26">
        <v>8</v>
      </c>
      <c r="B16" s="87" t="s">
        <v>35</v>
      </c>
      <c r="C16" s="88">
        <f>US!D16</f>
        <v>0</v>
      </c>
      <c r="D16" s="88">
        <f>US!G16</f>
        <v>0</v>
      </c>
      <c r="E16" s="88">
        <f>US!H16</f>
        <v>0</v>
      </c>
      <c r="F16" s="88">
        <f>US!M16</f>
        <v>0</v>
      </c>
      <c r="G16" s="88">
        <f>US!R16</f>
        <v>0</v>
      </c>
      <c r="H16" s="89"/>
      <c r="I16" s="89"/>
      <c r="J16" s="90"/>
      <c r="K16" s="91">
        <f>US!S16</f>
        <v>0</v>
      </c>
      <c r="L16" s="91">
        <f>US!T16</f>
        <v>0</v>
      </c>
    </row>
    <row r="17" spans="1:12" ht="12.75" customHeight="1">
      <c r="A17" s="26">
        <v>9</v>
      </c>
      <c r="B17" s="87" t="s">
        <v>36</v>
      </c>
      <c r="C17" s="88">
        <f>US!D17</f>
        <v>4</v>
      </c>
      <c r="D17" s="88">
        <f>US!G17</f>
        <v>4929</v>
      </c>
      <c r="E17" s="88">
        <f>US!H17</f>
        <v>4928</v>
      </c>
      <c r="F17" s="88">
        <f>US!M17</f>
        <v>4931</v>
      </c>
      <c r="G17" s="88">
        <f>US!R17</f>
        <v>2</v>
      </c>
      <c r="H17" s="89"/>
      <c r="I17" s="89"/>
      <c r="J17" s="90"/>
      <c r="K17" s="91">
        <f>US!S17</f>
        <v>0</v>
      </c>
      <c r="L17" s="91">
        <f>US!T17</f>
        <v>0</v>
      </c>
    </row>
    <row r="18" spans="1:12" ht="12.75" customHeight="1">
      <c r="A18" s="26">
        <v>10</v>
      </c>
      <c r="B18" s="47" t="s">
        <v>58</v>
      </c>
      <c r="C18" s="88">
        <f>US!D18</f>
        <v>0</v>
      </c>
      <c r="D18" s="88">
        <f>US!G18</f>
        <v>0</v>
      </c>
      <c r="E18" s="88">
        <f>US!H18</f>
        <v>0</v>
      </c>
      <c r="F18" s="88">
        <f>US!M18</f>
        <v>0</v>
      </c>
      <c r="G18" s="88">
        <f>US!R18</f>
        <v>0</v>
      </c>
      <c r="H18" s="89"/>
      <c r="I18" s="89"/>
      <c r="J18" s="90"/>
      <c r="K18" s="91">
        <f>US!S18</f>
        <v>0</v>
      </c>
      <c r="L18" s="91">
        <f>US!T18</f>
        <v>0</v>
      </c>
    </row>
    <row r="19" spans="1:12" ht="12.75" customHeight="1">
      <c r="A19" s="26">
        <v>11</v>
      </c>
      <c r="B19" s="87" t="s">
        <v>59</v>
      </c>
      <c r="C19" s="88">
        <f>US!D19</f>
        <v>7</v>
      </c>
      <c r="D19" s="88">
        <f>US!G19</f>
        <v>11</v>
      </c>
      <c r="E19" s="88">
        <f>US!H19</f>
        <v>11</v>
      </c>
      <c r="F19" s="88">
        <f>US!M19</f>
        <v>11</v>
      </c>
      <c r="G19" s="88">
        <f>US!R19</f>
        <v>7</v>
      </c>
      <c r="H19" s="89"/>
      <c r="I19" s="89"/>
      <c r="J19" s="90"/>
      <c r="K19" s="91">
        <f>US!S19</f>
        <v>0</v>
      </c>
      <c r="L19" s="91">
        <f>US!T19</f>
        <v>0</v>
      </c>
    </row>
    <row r="20" spans="1:12" ht="12.75" customHeight="1">
      <c r="A20" s="123" t="s">
        <v>60</v>
      </c>
      <c r="B20" s="124"/>
      <c r="C20" s="92">
        <f>US!D20</f>
        <v>11</v>
      </c>
      <c r="D20" s="92">
        <f>US!G20</f>
        <v>4940</v>
      </c>
      <c r="E20" s="92">
        <f>US!H20</f>
        <v>4939</v>
      </c>
      <c r="F20" s="92">
        <f>US!M20</f>
        <v>4942</v>
      </c>
      <c r="G20" s="92">
        <f>US!R20</f>
        <v>9</v>
      </c>
      <c r="H20" s="92">
        <f>SUM(H15:H19)</f>
        <v>0</v>
      </c>
      <c r="I20" s="92">
        <f>SUM(I15:I19)</f>
        <v>0</v>
      </c>
      <c r="J20" s="90"/>
      <c r="K20" s="93">
        <f>US!S20</f>
        <v>0</v>
      </c>
      <c r="L20" s="93">
        <f>US!T20</f>
        <v>0</v>
      </c>
    </row>
    <row r="21" spans="1:12" ht="12.75" customHeight="1">
      <c r="A21" s="26">
        <v>12</v>
      </c>
      <c r="B21" s="87" t="s">
        <v>61</v>
      </c>
      <c r="C21" s="88">
        <f>US!D21</f>
        <v>34</v>
      </c>
      <c r="D21" s="88">
        <f>US!G21</f>
        <v>499</v>
      </c>
      <c r="E21" s="88">
        <f>US!H21</f>
        <v>499</v>
      </c>
      <c r="F21" s="88">
        <f>US!M21</f>
        <v>507</v>
      </c>
      <c r="G21" s="88">
        <f>US!R21</f>
        <v>26</v>
      </c>
      <c r="H21" s="89"/>
      <c r="I21" s="89"/>
      <c r="J21" s="90"/>
      <c r="K21" s="91">
        <f>US!S21</f>
        <v>0</v>
      </c>
      <c r="L21" s="91">
        <f>US!T21</f>
        <v>0</v>
      </c>
    </row>
    <row r="22" spans="1:12" ht="12.75" customHeight="1">
      <c r="A22" s="123" t="s">
        <v>62</v>
      </c>
      <c r="B22" s="124"/>
      <c r="C22" s="92">
        <f>US!D22</f>
        <v>38779</v>
      </c>
      <c r="D22" s="92">
        <f>US!G22</f>
        <v>32968</v>
      </c>
      <c r="E22" s="92">
        <f>US!H22</f>
        <v>32739</v>
      </c>
      <c r="F22" s="92">
        <f>US!M22</f>
        <v>23736</v>
      </c>
      <c r="G22" s="92">
        <f>US!R22</f>
        <v>48011</v>
      </c>
      <c r="H22" s="92">
        <f>SUM(H14,H20,H21)</f>
        <v>9562</v>
      </c>
      <c r="I22" s="92">
        <f>SUM(I14,I20,I21)</f>
        <v>9818</v>
      </c>
      <c r="J22" s="90"/>
      <c r="K22" s="93">
        <f>US!S22</f>
        <v>1972</v>
      </c>
      <c r="L22" s="93">
        <f>US!T22</f>
        <v>2101</v>
      </c>
    </row>
    <row r="24" spans="3:9" ht="16.5" thickBot="1">
      <c r="C24" s="61"/>
      <c r="D24" s="94"/>
      <c r="E24" s="68" t="s">
        <v>63</v>
      </c>
      <c r="F24" s="61"/>
      <c r="G24" s="61"/>
      <c r="H24" s="61"/>
      <c r="I24" s="61"/>
    </row>
    <row r="25" spans="3:9" ht="15.75" thickBot="1">
      <c r="C25" s="159" t="s">
        <v>76</v>
      </c>
      <c r="D25" s="159"/>
      <c r="E25" s="150" t="str">
        <f>US!AJ25</f>
        <v>Заменик  председника судија Жељко Шкорић</v>
      </c>
      <c r="F25" s="151"/>
      <c r="G25" s="151"/>
      <c r="H25" s="151"/>
      <c r="I25" s="152"/>
    </row>
    <row r="28" spans="3:5" ht="14.25">
      <c r="C28" s="61"/>
      <c r="D28" s="70"/>
      <c r="E28" s="70" t="s">
        <v>77</v>
      </c>
    </row>
  </sheetData>
  <sheetProtection password="DF2F" sheet="1"/>
  <mergeCells count="19">
    <mergeCell ref="K5:L6"/>
    <mergeCell ref="A14:B14"/>
    <mergeCell ref="A1:C1"/>
    <mergeCell ref="D1:I1"/>
    <mergeCell ref="A3:I3"/>
    <mergeCell ref="A4:I4"/>
    <mergeCell ref="A5:A7"/>
    <mergeCell ref="B5:B7"/>
    <mergeCell ref="C5:C7"/>
    <mergeCell ref="D5:D7"/>
    <mergeCell ref="A22:B22"/>
    <mergeCell ref="C25:D25"/>
    <mergeCell ref="E25:I25"/>
    <mergeCell ref="A20:B20"/>
    <mergeCell ref="G5:G7"/>
    <mergeCell ref="H5:H7"/>
    <mergeCell ref="I5:I7"/>
    <mergeCell ref="E5:E7"/>
    <mergeCell ref="F5:F7"/>
  </mergeCells>
  <conditionalFormatting sqref="H8:H22 K8:K22">
    <cfRule type="expression" priority="1" dxfId="0" stopIfTrue="1">
      <formula>$K8&gt;$H8</formula>
    </cfRule>
  </conditionalFormatting>
  <conditionalFormatting sqref="I8:I22 L8:L22">
    <cfRule type="expression" priority="2" dxfId="0" stopIfTrue="1">
      <formula>$L8&gt;$I8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13 H15:I19 H21:I21">
      <formula1>0</formula1>
      <formula2>99999999</formula2>
    </dataValidation>
  </dataValidations>
  <printOptions/>
  <pageMargins left="0.7" right="0.7" top="0.75" bottom="0.75" header="0.3" footer="0.3"/>
  <pageSetup fitToHeight="1" fitToWidth="1" horizontalDpi="1200" verticalDpi="1200" orientation="portrait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2015-06-18T06:49:22Z</dcterms:created>
  <dcterms:modified xsi:type="dcterms:W3CDTF">2021-01-14T13:17:21Z</dcterms:modified>
  <cp:category/>
  <cp:version/>
  <cp:contentType/>
  <cp:contentStatus/>
</cp:coreProperties>
</file>