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985" activeTab="0"/>
  </bookViews>
  <sheets>
    <sheet name="US" sheetId="1" r:id="rId1"/>
    <sheet name="Stari predmeti" sheetId="2" r:id="rId2"/>
  </sheets>
  <definedNames>
    <definedName name="_xlnm.Print_Area" localSheetId="1">'Stari predmeti'!$A$1:$O$21</definedName>
    <definedName name="_xlnm.Print_Area" localSheetId="0">'US'!$A$1:$AM$21</definedName>
  </definedNames>
  <calcPr fullCalcOnLoad="1"/>
</workbook>
</file>

<file path=xl/sharedStrings.xml><?xml version="1.0" encoding="utf-8"?>
<sst xmlns="http://schemas.openxmlformats.org/spreadsheetml/2006/main" count="97" uniqueCount="68">
  <si>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</si>
  <si>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</si>
  <si>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</si>
  <si>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</si>
  <si>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</si>
  <si>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</si>
  <si>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</si>
  <si>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</si>
  <si>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</si>
  <si>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</si>
  <si>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</si>
  <si>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</si>
  <si>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</si>
  <si>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</si>
  <si>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</si>
  <si>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</si>
  <si>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</si>
  <si>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</si>
  <si>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</si>
  <si>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</si>
  <si>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</si>
  <si>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</si>
  <si>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</si>
  <si>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</si>
  <si>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</si>
  <si>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</si>
  <si>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</si>
  <si>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</si>
  <si>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</si>
  <si>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</si>
  <si>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</si>
  <si>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</si>
  <si>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Управни суд у Београду</t>
  </si>
  <si>
    <t>У</t>
  </si>
  <si>
    <t>УВП I</t>
  </si>
  <si>
    <t>УВП II</t>
  </si>
  <si>
    <t>УЖ</t>
  </si>
  <si>
    <t>УР</t>
  </si>
  <si>
    <t>УИ</t>
  </si>
  <si>
    <t>УО</t>
  </si>
  <si>
    <t>УВ</t>
  </si>
  <si>
    <t>УП</t>
  </si>
  <si>
    <t>УКУПНО ОД 1-6</t>
  </si>
  <si>
    <t>Прос. пред. по судији                                   од укупно у раду</t>
  </si>
  <si>
    <t>Старих према датуму пријема у суд</t>
  </si>
  <si>
    <t>Стари предмети према датуму пријема у суд</t>
  </si>
  <si>
    <t>Стари предмети према датуму иницијалног акта</t>
  </si>
  <si>
    <t>Решено старих предмета иниц. акт %</t>
  </si>
  <si>
    <t>Број судија</t>
  </si>
  <si>
    <t>ДУЖИНА ТРАЈАЊА СТАРИХ ПРЕДМЕТА</t>
  </si>
  <si>
    <t>% СТАРИХ ПРЕДМЕТА У ОДНОСУ НА УКУПНО У РАДУ</t>
  </si>
  <si>
    <t>ПРОСЕЧНО СТАРИХ ПРЕДМЕТА ПО СУДИЈИ</t>
  </si>
  <si>
    <t>ОД 2 ДО 3</t>
  </si>
  <si>
    <t>ОД 3 ДО 5</t>
  </si>
  <si>
    <t>ОД 5 ДО 10</t>
  </si>
  <si>
    <t>ПРЕКО 10</t>
  </si>
  <si>
    <t>РАЗЛИКА ПОДАТАКА ИЗ  ОВЕ И ТАБЕЛЕ Т1</t>
  </si>
  <si>
    <t>ИЗ  ТАБЕЛЕ Т1</t>
  </si>
  <si>
    <t>ИЗ  ОВЕ ТАБЕЛЕ</t>
  </si>
  <si>
    <t>УИП</t>
  </si>
  <si>
    <t>У-уз</t>
  </si>
  <si>
    <t>БРОЈ НЕРЕШЕНИХ СТАРИХ ПРЕДМЕТА</t>
  </si>
  <si>
    <t>ИЗВЕШТАЈ О РАДУ СУДА ЗА ПЕРИОД ОД 01.01.2015. ДО 31.12.2015. ГОДИНЕ</t>
  </si>
  <si>
    <r>
      <t xml:space="preserve">ИЗВЕШТАЈ О НЕРЕШЕНИМ СТАРИМ ПРЕДМЕТИМА НА ДАН 31.12.2015. ГОДИНЕ  - </t>
    </r>
    <r>
      <rPr>
        <b/>
        <u val="single"/>
        <sz val="12"/>
        <rFont val="Arial"/>
        <family val="2"/>
      </rPr>
      <t>ПРЕМА ДАТУМУ ИНИЦИЈАЛНОГ АКТА</t>
    </r>
  </si>
  <si>
    <t>УКУПНО У РАДУ (укупно нерешено на почетку + укупно прмљено)                                 01.01.-31.12.2015.</t>
  </si>
  <si>
    <t>УКУПНО НЕРЕШЕНИХ СТАРИХ ПРЕДМЕТА                                       на дан 31.12.2015.</t>
  </si>
  <si>
    <t>УКУПНО ОД 7-11</t>
  </si>
  <si>
    <t>УКУПНО ОД 1-11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</si>
</sst>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11" xfId="0" applyFont="1" applyFill="1" applyBorder="1" applyAlignment="1">
      <alignment horizontal="center" wrapText="1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1" fontId="48" fillId="35" borderId="12" xfId="0" applyNumberFormat="1" applyFont="1" applyFill="1" applyBorder="1" applyAlignment="1" applyProtection="1">
      <alignment horizontal="center" vertical="center" wrapText="1"/>
      <protection/>
    </xf>
    <xf numFmtId="1" fontId="48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1" fontId="9" fillId="0" borderId="0" xfId="0" applyNumberFormat="1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1" fontId="47" fillId="0" borderId="0" xfId="0" applyNumberFormat="1" applyFont="1" applyAlignment="1" applyProtection="1">
      <alignment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/>
      <protection/>
    </xf>
    <xf numFmtId="1" fontId="4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3" fillId="36" borderId="11" xfId="57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1" xfId="0" applyNumberFormat="1" applyFont="1" applyFill="1" applyBorder="1" applyAlignment="1" applyProtection="1">
      <alignment horizontal="right" vertical="center" wrapText="1"/>
      <protection/>
    </xf>
    <xf numFmtId="3" fontId="12" fillId="33" borderId="11" xfId="0" applyNumberFormat="1" applyFont="1" applyFill="1" applyBorder="1" applyAlignment="1" applyProtection="1">
      <alignment horizontal="right" vertical="center" wrapText="1"/>
      <protection/>
    </xf>
    <xf numFmtId="1" fontId="11" fillId="34" borderId="11" xfId="0" applyNumberFormat="1" applyFont="1" applyFill="1" applyBorder="1" applyAlignment="1" applyProtection="1">
      <alignment horizontal="right" vertical="center" wrapText="1"/>
      <protection/>
    </xf>
    <xf numFmtId="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1" fillId="33" borderId="11" xfId="0" applyNumberFormat="1" applyFont="1" applyFill="1" applyBorder="1" applyAlignment="1" applyProtection="1">
      <alignment horizontal="right" vertical="center" wrapText="1"/>
      <protection/>
    </xf>
    <xf numFmtId="4" fontId="11" fillId="34" borderId="11" xfId="0" applyNumberFormat="1" applyFont="1" applyFill="1" applyBorder="1" applyAlignment="1" applyProtection="1">
      <alignment horizontal="right" vertical="center" wrapText="1"/>
      <protection/>
    </xf>
    <xf numFmtId="2" fontId="11" fillId="34" borderId="11" xfId="0" applyNumberFormat="1" applyFont="1" applyFill="1" applyBorder="1" applyAlignment="1" applyProtection="1">
      <alignment horizontal="right" vertical="center"/>
      <protection/>
    </xf>
    <xf numFmtId="3" fontId="12" fillId="37" borderId="11" xfId="0" applyNumberFormat="1" applyFont="1" applyFill="1" applyBorder="1" applyAlignment="1" applyProtection="1">
      <alignment horizontal="center" vertical="center"/>
      <protection locked="0"/>
    </xf>
    <xf numFmtId="3" fontId="12" fillId="11" borderId="11" xfId="0" applyNumberFormat="1" applyFont="1" applyFill="1" applyBorder="1" applyAlignment="1" applyProtection="1">
      <alignment horizontal="right" vertical="center"/>
      <protection/>
    </xf>
    <xf numFmtId="4" fontId="12" fillId="11" borderId="11" xfId="0" applyNumberFormat="1" applyFont="1" applyFill="1" applyBorder="1" applyAlignment="1" applyProtection="1">
      <alignment horizontal="right" vertical="center" wrapText="1"/>
      <protection/>
    </xf>
    <xf numFmtId="3" fontId="12" fillId="11" borderId="11" xfId="0" applyNumberFormat="1" applyFont="1" applyFill="1" applyBorder="1" applyAlignment="1" applyProtection="1">
      <alignment horizontal="right" vertical="center" wrapText="1"/>
      <protection/>
    </xf>
    <xf numFmtId="2" fontId="12" fillId="11" borderId="11" xfId="0" applyNumberFormat="1" applyFont="1" applyFill="1" applyBorder="1" applyAlignment="1" applyProtection="1">
      <alignment horizontal="right" vertical="center"/>
      <protection/>
    </xf>
    <xf numFmtId="2" fontId="12" fillId="11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2" fillId="38" borderId="11" xfId="0" applyNumberFormat="1" applyFont="1" applyFill="1" applyBorder="1" applyAlignment="1" applyProtection="1">
      <alignment horizontal="right" vertical="center"/>
      <protection/>
    </xf>
    <xf numFmtId="4" fontId="12" fillId="38" borderId="11" xfId="0" applyNumberFormat="1" applyFont="1" applyFill="1" applyBorder="1" applyAlignment="1" applyProtection="1">
      <alignment horizontal="right" vertical="center" wrapText="1"/>
      <protection/>
    </xf>
    <xf numFmtId="3" fontId="12" fillId="38" borderId="11" xfId="0" applyNumberFormat="1" applyFont="1" applyFill="1" applyBorder="1" applyAlignment="1" applyProtection="1">
      <alignment horizontal="right" vertical="center" wrapText="1"/>
      <protection/>
    </xf>
    <xf numFmtId="2" fontId="12" fillId="38" borderId="11" xfId="0" applyNumberFormat="1" applyFont="1" applyFill="1" applyBorder="1" applyAlignment="1" applyProtection="1">
      <alignment horizontal="right" vertical="center"/>
      <protection/>
    </xf>
    <xf numFmtId="2" fontId="12" fillId="38" borderId="11" xfId="0" applyNumberFormat="1" applyFont="1" applyFill="1" applyBorder="1" applyAlignment="1" applyProtection="1">
      <alignment horizontal="right" vertical="center" wrapText="1"/>
      <protection/>
    </xf>
    <xf numFmtId="2" fontId="11" fillId="38" borderId="11" xfId="0" applyNumberFormat="1" applyFont="1" applyFill="1" applyBorder="1" applyAlignment="1" applyProtection="1">
      <alignment horizontal="right" vertical="center"/>
      <protection/>
    </xf>
    <xf numFmtId="3" fontId="11" fillId="34" borderId="11" xfId="0" applyNumberFormat="1" applyFont="1" applyFill="1" applyBorder="1" applyAlignment="1" applyProtection="1">
      <alignment horizontal="center" wrapText="1"/>
      <protection/>
    </xf>
    <xf numFmtId="3" fontId="11" fillId="34" borderId="11" xfId="0" applyNumberFormat="1" applyFont="1" applyFill="1" applyBorder="1" applyAlignment="1" applyProtection="1">
      <alignment horizontal="right" wrapText="1"/>
      <protection/>
    </xf>
    <xf numFmtId="3" fontId="11" fillId="0" borderId="11" xfId="0" applyNumberFormat="1" applyFont="1" applyFill="1" applyBorder="1" applyAlignment="1" applyProtection="1">
      <alignment horizontal="right" wrapText="1"/>
      <protection locked="0"/>
    </xf>
    <xf numFmtId="4" fontId="11" fillId="34" borderId="11" xfId="0" applyNumberFormat="1" applyFont="1" applyFill="1" applyBorder="1" applyAlignment="1" applyProtection="1">
      <alignment horizontal="right" wrapText="1"/>
      <protection/>
    </xf>
    <xf numFmtId="4" fontId="11" fillId="34" borderId="14" xfId="0" applyNumberFormat="1" applyFont="1" applyFill="1" applyBorder="1" applyAlignment="1" applyProtection="1">
      <alignment horizontal="right" wrapText="1"/>
      <protection/>
    </xf>
    <xf numFmtId="3" fontId="12" fillId="34" borderId="11" xfId="0" applyNumberFormat="1" applyFont="1" applyFill="1" applyBorder="1" applyAlignment="1" applyProtection="1">
      <alignment horizontal="center" wrapText="1"/>
      <protection/>
    </xf>
    <xf numFmtId="3" fontId="12" fillId="36" borderId="11" xfId="0" applyNumberFormat="1" applyFont="1" applyFill="1" applyBorder="1" applyAlignment="1" applyProtection="1">
      <alignment horizontal="right" wrapText="1"/>
      <protection/>
    </xf>
    <xf numFmtId="3" fontId="12" fillId="36" borderId="11" xfId="0" applyNumberFormat="1" applyFont="1" applyFill="1" applyBorder="1" applyAlignment="1" applyProtection="1">
      <alignment horizontal="right"/>
      <protection/>
    </xf>
    <xf numFmtId="4" fontId="12" fillId="36" borderId="11" xfId="0" applyNumberFormat="1" applyFont="1" applyFill="1" applyBorder="1" applyAlignment="1" applyProtection="1">
      <alignment horizontal="right" wrapText="1"/>
      <protection/>
    </xf>
    <xf numFmtId="4" fontId="12" fillId="36" borderId="14" xfId="0" applyNumberFormat="1" applyFont="1" applyFill="1" applyBorder="1" applyAlignment="1" applyProtection="1">
      <alignment horizontal="right" wrapText="1"/>
      <protection/>
    </xf>
    <xf numFmtId="3" fontId="12" fillId="34" borderId="15" xfId="0" applyNumberFormat="1" applyFont="1" applyFill="1" applyBorder="1" applyAlignment="1" applyProtection="1">
      <alignment horizontal="center" wrapText="1"/>
      <protection/>
    </xf>
    <xf numFmtId="3" fontId="12" fillId="39" borderId="15" xfId="0" applyNumberFormat="1" applyFont="1" applyFill="1" applyBorder="1" applyAlignment="1" applyProtection="1">
      <alignment horizontal="right" wrapText="1"/>
      <protection/>
    </xf>
    <xf numFmtId="3" fontId="12" fillId="39" borderId="15" xfId="0" applyNumberFormat="1" applyFont="1" applyFill="1" applyBorder="1" applyAlignment="1" applyProtection="1">
      <alignment horizontal="right"/>
      <protection/>
    </xf>
    <xf numFmtId="4" fontId="12" fillId="39" borderId="15" xfId="0" applyNumberFormat="1" applyFont="1" applyFill="1" applyBorder="1" applyAlignment="1" applyProtection="1">
      <alignment horizontal="right" wrapText="1"/>
      <protection/>
    </xf>
    <xf numFmtId="4" fontId="12" fillId="39" borderId="16" xfId="0" applyNumberFormat="1" applyFont="1" applyFill="1" applyBorder="1" applyAlignment="1" applyProtection="1">
      <alignment horizontal="right" wrapText="1"/>
      <protection/>
    </xf>
    <xf numFmtId="1" fontId="11" fillId="40" borderId="12" xfId="0" applyNumberFormat="1" applyFont="1" applyFill="1" applyBorder="1" applyAlignment="1" applyProtection="1">
      <alignment horizontal="right" wrapText="1"/>
      <protection/>
    </xf>
    <xf numFmtId="1" fontId="11" fillId="41" borderId="11" xfId="0" applyNumberFormat="1" applyFont="1" applyFill="1" applyBorder="1" applyAlignment="1" applyProtection="1">
      <alignment horizontal="right" wrapText="1"/>
      <protection/>
    </xf>
    <xf numFmtId="3" fontId="50" fillId="0" borderId="14" xfId="0" applyNumberFormat="1" applyFont="1" applyFill="1" applyBorder="1" applyAlignment="1" applyProtection="1">
      <alignment horizontal="right" vertical="center"/>
      <protection/>
    </xf>
    <xf numFmtId="1" fontId="11" fillId="40" borderId="17" xfId="0" applyNumberFormat="1" applyFont="1" applyFill="1" applyBorder="1" applyAlignment="1" applyProtection="1">
      <alignment horizontal="right" wrapText="1"/>
      <protection/>
    </xf>
    <xf numFmtId="1" fontId="11" fillId="41" borderId="15" xfId="0" applyNumberFormat="1" applyFont="1" applyFill="1" applyBorder="1" applyAlignment="1" applyProtection="1">
      <alignment horizontal="right" wrapText="1"/>
      <protection/>
    </xf>
    <xf numFmtId="3" fontId="50" fillId="0" borderId="16" xfId="0" applyNumberFormat="1" applyFont="1" applyFill="1" applyBorder="1" applyAlignment="1" applyProtection="1">
      <alignment horizontal="right" vertical="center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 applyProtection="1">
      <alignment vertical="center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3" fillId="42" borderId="23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wrapText="1"/>
      <protection/>
    </xf>
    <xf numFmtId="0" fontId="3" fillId="38" borderId="23" xfId="0" applyNumberFormat="1" applyFont="1" applyFill="1" applyBorder="1" applyAlignment="1" applyProtection="1">
      <alignment horizontal="center"/>
      <protection/>
    </xf>
    <xf numFmtId="0" fontId="7" fillId="38" borderId="20" xfId="0" applyNumberFormat="1" applyFont="1" applyFill="1" applyBorder="1" applyAlignment="1" applyProtection="1">
      <alignment wrapText="1"/>
      <protection/>
    </xf>
    <xf numFmtId="0" fontId="3" fillId="34" borderId="23" xfId="0" applyNumberFormat="1" applyFont="1" applyFill="1" applyBorder="1" applyAlignment="1" applyProtection="1">
      <alignment horizontal="center"/>
      <protection/>
    </xf>
    <xf numFmtId="0" fontId="7" fillId="34" borderId="20" xfId="0" applyNumberFormat="1" applyFont="1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11" xfId="0" applyNumberFormat="1" applyFont="1" applyFill="1" applyBorder="1" applyAlignment="1" applyProtection="1">
      <alignment wrapText="1"/>
      <protection/>
    </xf>
    <xf numFmtId="0" fontId="0" fillId="34" borderId="13" xfId="0" applyNumberFormat="1" applyFont="1" applyFill="1" applyBorder="1" applyAlignment="1" applyProtection="1">
      <alignment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25" xfId="0" applyNumberFormat="1" applyFont="1" applyFill="1" applyBorder="1" applyAlignment="1" applyProtection="1">
      <alignment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center"/>
      <protection/>
    </xf>
    <xf numFmtId="0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0" fillId="34" borderId="24" xfId="0" applyNumberFormat="1" applyFont="1" applyFill="1" applyBorder="1" applyAlignment="1" applyProtection="1">
      <alignment wrapText="1"/>
      <protection/>
    </xf>
    <xf numFmtId="0" fontId="0" fillId="34" borderId="2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34" borderId="13" xfId="0" applyFill="1" applyBorder="1" applyAlignment="1" applyProtection="1">
      <alignment vertical="center"/>
      <protection/>
    </xf>
    <xf numFmtId="0" fontId="0" fillId="36" borderId="13" xfId="0" applyNumberFormat="1" applyFont="1" applyFill="1" applyBorder="1" applyAlignment="1" applyProtection="1">
      <alignment wrapText="1"/>
      <protection/>
    </xf>
    <xf numFmtId="0" fontId="0" fillId="36" borderId="21" xfId="0" applyFill="1" applyBorder="1" applyAlignment="1" applyProtection="1">
      <alignment vertical="center"/>
      <protection/>
    </xf>
    <xf numFmtId="0" fontId="3" fillId="36" borderId="29" xfId="0" applyNumberFormat="1" applyFont="1" applyFill="1" applyBorder="1" applyAlignment="1" applyProtection="1">
      <alignment horizontal="center" vertical="center" wrapText="1"/>
      <protection/>
    </xf>
    <xf numFmtId="0" fontId="47" fillId="36" borderId="11" xfId="0" applyNumberFormat="1" applyFont="1" applyFill="1" applyBorder="1" applyAlignment="1" applyProtection="1">
      <alignment wrapText="1"/>
      <protection/>
    </xf>
    <xf numFmtId="0" fontId="47" fillId="36" borderId="11" xfId="0" applyFont="1" applyFill="1" applyBorder="1" applyAlignment="1" applyProtection="1">
      <alignment vertical="center"/>
      <protection/>
    </xf>
    <xf numFmtId="0" fontId="3" fillId="36" borderId="30" xfId="0" applyNumberFormat="1" applyFont="1" applyFill="1" applyBorder="1" applyAlignment="1" applyProtection="1">
      <alignment horizontal="center" vertical="center" wrapText="1"/>
      <protection/>
    </xf>
    <xf numFmtId="0" fontId="47" fillId="36" borderId="14" xfId="0" applyNumberFormat="1" applyFont="1" applyFill="1" applyBorder="1" applyAlignment="1" applyProtection="1">
      <alignment wrapText="1"/>
      <protection/>
    </xf>
    <xf numFmtId="0" fontId="47" fillId="36" borderId="14" xfId="0" applyFont="1" applyFill="1" applyBorder="1" applyAlignment="1" applyProtection="1">
      <alignment vertical="center"/>
      <protection/>
    </xf>
    <xf numFmtId="0" fontId="48" fillId="35" borderId="31" xfId="0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vertical="center" wrapText="1"/>
      <protection/>
    </xf>
    <xf numFmtId="0" fontId="0" fillId="35" borderId="33" xfId="0" applyFill="1" applyBorder="1" applyAlignment="1" applyProtection="1">
      <alignment vertical="center" wrapText="1"/>
      <protection/>
    </xf>
    <xf numFmtId="0" fontId="0" fillId="35" borderId="34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35" xfId="0" applyFill="1" applyBorder="1" applyAlignment="1" applyProtection="1">
      <alignment vertical="center" wrapText="1"/>
      <protection/>
    </xf>
    <xf numFmtId="0" fontId="3" fillId="36" borderId="12" xfId="0" applyNumberFormat="1" applyFont="1" applyFill="1" applyBorder="1" applyAlignment="1" applyProtection="1">
      <alignment horizontal="center"/>
      <protection/>
    </xf>
    <xf numFmtId="0" fontId="3" fillId="39" borderId="17" xfId="0" applyNumberFormat="1" applyFont="1" applyFill="1" applyBorder="1" applyAlignment="1" applyProtection="1">
      <alignment horizontal="center"/>
      <protection/>
    </xf>
    <xf numFmtId="0" fontId="5" fillId="39" borderId="15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6" borderId="36" xfId="0" applyNumberFormat="1" applyFont="1" applyFill="1" applyBorder="1" applyAlignment="1" applyProtection="1">
      <alignment horizontal="center" vertical="center" wrapText="1"/>
      <protection/>
    </xf>
    <xf numFmtId="0" fontId="47" fillId="36" borderId="12" xfId="0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1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10" sqref="E10"/>
    </sheetView>
  </sheetViews>
  <sheetFormatPr defaultColWidth="9.140625" defaultRowHeight="12.75" customHeight="1"/>
  <cols>
    <col min="1" max="1" width="5.8515625" style="2" customWidth="1"/>
    <col min="2" max="2" width="8.28125" style="2" customWidth="1"/>
    <col min="3" max="13" width="10.28125" style="2" customWidth="1"/>
    <col min="14" max="15" width="11.7109375" style="2" customWidth="1"/>
    <col min="16" max="22" width="10.28125" style="2" customWidth="1"/>
    <col min="23" max="23" width="10.7109375" style="2" customWidth="1"/>
    <col min="24" max="38" width="10.28125" style="2" customWidth="1"/>
    <col min="39" max="39" width="11.8515625" style="2" customWidth="1"/>
    <col min="40" max="16384" width="9.140625" style="2" customWidth="1"/>
  </cols>
  <sheetData>
    <row r="1" spans="1:7" ht="13.5" thickBot="1">
      <c r="A1" s="32"/>
      <c r="B1" s="6"/>
      <c r="C1" s="6"/>
      <c r="D1" s="6"/>
      <c r="E1" s="6"/>
      <c r="F1" s="6"/>
      <c r="G1" s="6"/>
    </row>
    <row r="2" spans="1:7" ht="24.75" customHeight="1" thickBot="1">
      <c r="A2" s="102" t="s">
        <v>32</v>
      </c>
      <c r="B2" s="103"/>
      <c r="C2" s="103"/>
      <c r="D2" s="103"/>
      <c r="E2" s="103"/>
      <c r="F2" s="103"/>
      <c r="G2" s="104"/>
    </row>
    <row r="3" spans="1:27" ht="18">
      <c r="A3" s="6"/>
      <c r="B3" s="6"/>
      <c r="C3" s="6"/>
      <c r="D3" s="6"/>
      <c r="E3" s="6"/>
      <c r="F3" s="6"/>
      <c r="G3" s="6"/>
      <c r="H3" s="33" t="s">
        <v>62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34" ht="18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21.75" customHeight="1">
      <c r="A5" s="83" t="s">
        <v>5</v>
      </c>
      <c r="B5" s="83" t="s">
        <v>30</v>
      </c>
      <c r="C5" s="83" t="s">
        <v>9</v>
      </c>
      <c r="D5" s="83" t="s">
        <v>27</v>
      </c>
      <c r="E5" s="83"/>
      <c r="F5" s="111"/>
      <c r="G5" s="83" t="s">
        <v>29</v>
      </c>
      <c r="H5" s="110"/>
      <c r="I5" s="83" t="s">
        <v>1</v>
      </c>
      <c r="J5" s="101" t="s">
        <v>24</v>
      </c>
      <c r="K5" s="108" t="s">
        <v>20</v>
      </c>
      <c r="L5" s="109"/>
      <c r="M5" s="109"/>
      <c r="N5" s="109"/>
      <c r="O5" s="109"/>
      <c r="P5" s="110"/>
      <c r="Q5" s="83" t="s">
        <v>0</v>
      </c>
      <c r="R5" s="108" t="s">
        <v>22</v>
      </c>
      <c r="S5" s="108"/>
      <c r="T5" s="82"/>
      <c r="U5" s="81" t="s">
        <v>19</v>
      </c>
      <c r="V5" s="82"/>
      <c r="W5" s="98" t="s">
        <v>17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82"/>
      <c r="AI5" s="1"/>
      <c r="AJ5" s="1"/>
      <c r="AK5" s="1"/>
      <c r="AL5" s="1"/>
    </row>
    <row r="6" spans="1:39" ht="21.75" customHeight="1">
      <c r="A6" s="107"/>
      <c r="B6" s="95"/>
      <c r="C6" s="96"/>
      <c r="D6" s="83" t="s">
        <v>25</v>
      </c>
      <c r="E6" s="83" t="s">
        <v>45</v>
      </c>
      <c r="F6" s="83" t="s">
        <v>46</v>
      </c>
      <c r="G6" s="83" t="s">
        <v>25</v>
      </c>
      <c r="H6" s="83" t="s">
        <v>26</v>
      </c>
      <c r="I6" s="112"/>
      <c r="J6" s="113"/>
      <c r="K6" s="83" t="s">
        <v>7</v>
      </c>
      <c r="L6" s="85" t="s">
        <v>31</v>
      </c>
      <c r="M6" s="85" t="s">
        <v>13</v>
      </c>
      <c r="N6" s="85" t="s">
        <v>10</v>
      </c>
      <c r="O6" s="83" t="s">
        <v>45</v>
      </c>
      <c r="P6" s="83" t="s">
        <v>46</v>
      </c>
      <c r="Q6" s="97"/>
      <c r="R6" s="85" t="s">
        <v>28</v>
      </c>
      <c r="S6" s="83" t="s">
        <v>45</v>
      </c>
      <c r="T6" s="101" t="s">
        <v>46</v>
      </c>
      <c r="U6" s="85" t="s">
        <v>25</v>
      </c>
      <c r="V6" s="85" t="s">
        <v>44</v>
      </c>
      <c r="W6" s="85" t="s">
        <v>12</v>
      </c>
      <c r="X6" s="81" t="s">
        <v>3</v>
      </c>
      <c r="Y6" s="82"/>
      <c r="Z6" s="81" t="s">
        <v>8</v>
      </c>
      <c r="AA6" s="82"/>
      <c r="AB6" s="81" t="s">
        <v>6</v>
      </c>
      <c r="AC6" s="82"/>
      <c r="AD6" s="81" t="s">
        <v>21</v>
      </c>
      <c r="AE6" s="82"/>
      <c r="AF6" s="83" t="s">
        <v>16</v>
      </c>
      <c r="AG6" s="85" t="s">
        <v>2</v>
      </c>
      <c r="AH6" s="8" t="s">
        <v>11</v>
      </c>
      <c r="AI6" s="87" t="s">
        <v>15</v>
      </c>
      <c r="AJ6" s="79" t="s">
        <v>14</v>
      </c>
      <c r="AK6" s="79" t="s">
        <v>23</v>
      </c>
      <c r="AL6" s="79" t="s">
        <v>47</v>
      </c>
      <c r="AM6" s="83" t="s">
        <v>43</v>
      </c>
    </row>
    <row r="7" spans="1:39" ht="66" customHeight="1">
      <c r="A7" s="107"/>
      <c r="B7" s="95"/>
      <c r="C7" s="95"/>
      <c r="D7" s="95"/>
      <c r="E7" s="95"/>
      <c r="F7" s="83"/>
      <c r="G7" s="84"/>
      <c r="H7" s="84"/>
      <c r="I7" s="84"/>
      <c r="J7" s="114"/>
      <c r="K7" s="84"/>
      <c r="L7" s="80"/>
      <c r="M7" s="80"/>
      <c r="N7" s="80"/>
      <c r="O7" s="95"/>
      <c r="P7" s="83"/>
      <c r="Q7" s="84"/>
      <c r="R7" s="88"/>
      <c r="S7" s="95"/>
      <c r="T7" s="101"/>
      <c r="U7" s="88"/>
      <c r="V7" s="88"/>
      <c r="W7" s="100"/>
      <c r="X7" s="3" t="s">
        <v>18</v>
      </c>
      <c r="Y7" s="3" t="s">
        <v>4</v>
      </c>
      <c r="Z7" s="3" t="s">
        <v>18</v>
      </c>
      <c r="AA7" s="3" t="s">
        <v>4</v>
      </c>
      <c r="AB7" s="3" t="s">
        <v>18</v>
      </c>
      <c r="AC7" s="3" t="s">
        <v>4</v>
      </c>
      <c r="AD7" s="3" t="s">
        <v>18</v>
      </c>
      <c r="AE7" s="3" t="s">
        <v>4</v>
      </c>
      <c r="AF7" s="84"/>
      <c r="AG7" s="86"/>
      <c r="AH7" s="9" t="s">
        <v>4</v>
      </c>
      <c r="AI7" s="84"/>
      <c r="AJ7" s="80"/>
      <c r="AK7" s="80"/>
      <c r="AL7" s="80"/>
      <c r="AM7" s="95"/>
    </row>
    <row r="8" spans="1:39" ht="12.75" customHeight="1">
      <c r="A8" s="4">
        <v>1</v>
      </c>
      <c r="B8" s="7" t="s">
        <v>33</v>
      </c>
      <c r="C8" s="36">
        <v>38</v>
      </c>
      <c r="D8" s="37">
        <v>22587</v>
      </c>
      <c r="E8" s="37">
        <v>1175</v>
      </c>
      <c r="F8" s="37">
        <v>1226</v>
      </c>
      <c r="G8" s="37">
        <v>18424</v>
      </c>
      <c r="H8" s="37">
        <v>18214</v>
      </c>
      <c r="I8" s="38">
        <f aca="true" t="shared" si="0" ref="I8:I21">IF((C8=0),"",((G8/C8)/11))</f>
        <v>44.07655502392345</v>
      </c>
      <c r="J8" s="39">
        <f aca="true" t="shared" si="1" ref="J8:J21">D8+G8</f>
        <v>41011</v>
      </c>
      <c r="K8" s="37">
        <v>15652</v>
      </c>
      <c r="L8" s="37">
        <v>439</v>
      </c>
      <c r="M8" s="39">
        <f aca="true" t="shared" si="2" ref="M8:M21">K8+L8</f>
        <v>16091</v>
      </c>
      <c r="N8" s="37"/>
      <c r="O8" s="37">
        <v>4566</v>
      </c>
      <c r="P8" s="37">
        <v>4735</v>
      </c>
      <c r="Q8" s="38">
        <f aca="true" t="shared" si="3" ref="Q8:Q21">IF((C8=0),"",((M8/C8)/11))</f>
        <v>38.495215311004785</v>
      </c>
      <c r="R8" s="37">
        <v>24920</v>
      </c>
      <c r="S8" s="37">
        <v>1907</v>
      </c>
      <c r="T8" s="37">
        <v>2000</v>
      </c>
      <c r="U8" s="38">
        <f aca="true" t="shared" si="4" ref="U8:U21">IF((C8=0),"",(R8/C8))</f>
        <v>655.7894736842105</v>
      </c>
      <c r="V8" s="38">
        <f>IF((C8=0),"",(S8/C8))</f>
        <v>50.18421052631579</v>
      </c>
      <c r="W8" s="40">
        <f aca="true" t="shared" si="5" ref="W8:W13">X8+Z8+AB8+AD8</f>
        <v>308</v>
      </c>
      <c r="X8" s="41">
        <v>278</v>
      </c>
      <c r="Y8" s="42">
        <f aca="true" t="shared" si="6" ref="Y8:Y21">IF((W8=0),"",((X8/W8)*100))</f>
        <v>90.25974025974025</v>
      </c>
      <c r="Z8" s="41">
        <v>6</v>
      </c>
      <c r="AA8" s="42">
        <f aca="true" t="shared" si="7" ref="AA8:AA21">IF((W8=0),"",((Z8/W8)*100))</f>
        <v>1.948051948051948</v>
      </c>
      <c r="AB8" s="41">
        <v>24</v>
      </c>
      <c r="AC8" s="42">
        <f aca="true" t="shared" si="8" ref="AC8:AC21">IF((W8=0),"",((AB8/W8)*100))</f>
        <v>7.792207792207792</v>
      </c>
      <c r="AD8" s="41"/>
      <c r="AE8" s="42">
        <f aca="true" t="shared" si="9" ref="AE8:AE21">IF((W8=0),"",((AD8/W8)*100))</f>
        <v>0</v>
      </c>
      <c r="AF8" s="43">
        <f aca="true" t="shared" si="10" ref="AF8:AF21">IF((G8=0),"",((M8/G8)*100))</f>
        <v>87.33716891011724</v>
      </c>
      <c r="AG8" s="43">
        <f aca="true" t="shared" si="11" ref="AG8:AG21">IF((J8=0),"",((M8/J8)*100))</f>
        <v>39.235814781400116</v>
      </c>
      <c r="AH8" s="43">
        <f aca="true" t="shared" si="12" ref="AH8:AH21">IF((M8=0),"",((((M8-Z8)-AB8)/M8)*100))</f>
        <v>99.81356037536511</v>
      </c>
      <c r="AI8" s="44">
        <f aca="true" t="shared" si="13" ref="AI8:AI21">IF((G8=0),"",((R8*11)/G8))</f>
        <v>14.878419452887538</v>
      </c>
      <c r="AJ8" s="44">
        <f aca="true" t="shared" si="14" ref="AJ8:AJ21">IF((K8=0),"",((K8/M8)*100))</f>
        <v>97.27176682617612</v>
      </c>
      <c r="AK8" s="44">
        <f aca="true" t="shared" si="15" ref="AK8:AK21">IF((L8=0),"",((L8/M8)*100))</f>
        <v>2.728233173823877</v>
      </c>
      <c r="AL8" s="44">
        <f aca="true" t="shared" si="16" ref="AL8:AL21">IF((M8=0),"",((P8/M8)*100))</f>
        <v>29.42638742153999</v>
      </c>
      <c r="AM8" s="44">
        <f aca="true" t="shared" si="17" ref="AM8:AM21">IF((C8=0),"",((J8/C8/11)))</f>
        <v>98.11244019138756</v>
      </c>
    </row>
    <row r="9" spans="1:39" ht="12.75" customHeight="1">
      <c r="A9" s="4">
        <v>2</v>
      </c>
      <c r="B9" s="7" t="s">
        <v>37</v>
      </c>
      <c r="C9" s="36">
        <v>38</v>
      </c>
      <c r="D9" s="37">
        <v>79</v>
      </c>
      <c r="E9" s="37">
        <v>1</v>
      </c>
      <c r="F9" s="37">
        <v>1</v>
      </c>
      <c r="G9" s="37">
        <v>180</v>
      </c>
      <c r="H9" s="37">
        <v>180</v>
      </c>
      <c r="I9" s="38">
        <f t="shared" si="0"/>
        <v>0.43062200956937796</v>
      </c>
      <c r="J9" s="39">
        <f t="shared" si="1"/>
        <v>259</v>
      </c>
      <c r="K9" s="37">
        <v>102</v>
      </c>
      <c r="L9" s="37">
        <v>51</v>
      </c>
      <c r="M9" s="39">
        <f t="shared" si="2"/>
        <v>153</v>
      </c>
      <c r="N9" s="37"/>
      <c r="O9" s="37">
        <v>5</v>
      </c>
      <c r="P9" s="37">
        <v>7</v>
      </c>
      <c r="Q9" s="38">
        <f t="shared" si="3"/>
        <v>0.36602870813397126</v>
      </c>
      <c r="R9" s="37">
        <v>106</v>
      </c>
      <c r="S9" s="37">
        <v>2</v>
      </c>
      <c r="T9" s="37">
        <v>2</v>
      </c>
      <c r="U9" s="38">
        <f t="shared" si="4"/>
        <v>2.789473684210526</v>
      </c>
      <c r="V9" s="38">
        <f aca="true" t="shared" si="18" ref="V9:V21">IF((C9=0),"",(S9/C9))</f>
        <v>0.05263157894736842</v>
      </c>
      <c r="W9" s="40">
        <f t="shared" si="5"/>
        <v>2</v>
      </c>
      <c r="X9" s="41">
        <v>2</v>
      </c>
      <c r="Y9" s="42">
        <f t="shared" si="6"/>
        <v>100</v>
      </c>
      <c r="Z9" s="41"/>
      <c r="AA9" s="42">
        <f t="shared" si="7"/>
        <v>0</v>
      </c>
      <c r="AB9" s="41"/>
      <c r="AC9" s="42">
        <f t="shared" si="8"/>
        <v>0</v>
      </c>
      <c r="AD9" s="41"/>
      <c r="AE9" s="42">
        <f t="shared" si="9"/>
        <v>0</v>
      </c>
      <c r="AF9" s="43">
        <f t="shared" si="10"/>
        <v>85</v>
      </c>
      <c r="AG9" s="43">
        <f t="shared" si="11"/>
        <v>59.07335907335908</v>
      </c>
      <c r="AH9" s="43">
        <f t="shared" si="12"/>
        <v>100</v>
      </c>
      <c r="AI9" s="44">
        <f t="shared" si="13"/>
        <v>6.477777777777778</v>
      </c>
      <c r="AJ9" s="44">
        <f t="shared" si="14"/>
        <v>66.66666666666666</v>
      </c>
      <c r="AK9" s="44">
        <f t="shared" si="15"/>
        <v>33.33333333333333</v>
      </c>
      <c r="AL9" s="44">
        <f t="shared" si="16"/>
        <v>4.57516339869281</v>
      </c>
      <c r="AM9" s="44">
        <f t="shared" si="17"/>
        <v>0.6196172248803827</v>
      </c>
    </row>
    <row r="10" spans="1:39" ht="12.75" customHeight="1">
      <c r="A10" s="4">
        <v>3</v>
      </c>
      <c r="B10" s="7" t="s">
        <v>38</v>
      </c>
      <c r="C10" s="36">
        <v>38</v>
      </c>
      <c r="D10" s="37">
        <v>1026</v>
      </c>
      <c r="E10" s="37">
        <v>3</v>
      </c>
      <c r="F10" s="37">
        <v>4</v>
      </c>
      <c r="G10" s="37">
        <v>853</v>
      </c>
      <c r="H10" s="37">
        <v>853</v>
      </c>
      <c r="I10" s="38">
        <f t="shared" si="0"/>
        <v>2.04066985645933</v>
      </c>
      <c r="J10" s="39">
        <f t="shared" si="1"/>
        <v>1879</v>
      </c>
      <c r="K10" s="37">
        <v>1378</v>
      </c>
      <c r="L10" s="37">
        <v>10</v>
      </c>
      <c r="M10" s="39">
        <f t="shared" si="2"/>
        <v>1388</v>
      </c>
      <c r="N10" s="37"/>
      <c r="O10" s="37">
        <v>7</v>
      </c>
      <c r="P10" s="37">
        <v>9</v>
      </c>
      <c r="Q10" s="38">
        <f t="shared" si="3"/>
        <v>3.320574162679426</v>
      </c>
      <c r="R10" s="37">
        <v>491</v>
      </c>
      <c r="S10" s="37">
        <v>1</v>
      </c>
      <c r="T10" s="37">
        <v>1</v>
      </c>
      <c r="U10" s="38">
        <f t="shared" si="4"/>
        <v>12.921052631578947</v>
      </c>
      <c r="V10" s="38">
        <f t="shared" si="18"/>
        <v>0.02631578947368421</v>
      </c>
      <c r="W10" s="40">
        <f t="shared" si="5"/>
        <v>1</v>
      </c>
      <c r="X10" s="41">
        <v>1</v>
      </c>
      <c r="Y10" s="42">
        <f t="shared" si="6"/>
        <v>100</v>
      </c>
      <c r="Z10" s="41"/>
      <c r="AA10" s="42">
        <f t="shared" si="7"/>
        <v>0</v>
      </c>
      <c r="AB10" s="41"/>
      <c r="AC10" s="42">
        <f t="shared" si="8"/>
        <v>0</v>
      </c>
      <c r="AD10" s="41"/>
      <c r="AE10" s="42">
        <f t="shared" si="9"/>
        <v>0</v>
      </c>
      <c r="AF10" s="43">
        <f t="shared" si="10"/>
        <v>162.7198124267292</v>
      </c>
      <c r="AG10" s="43">
        <f t="shared" si="11"/>
        <v>73.86907929749867</v>
      </c>
      <c r="AH10" s="43">
        <f t="shared" si="12"/>
        <v>100</v>
      </c>
      <c r="AI10" s="44">
        <f t="shared" si="13"/>
        <v>6.331770222743259</v>
      </c>
      <c r="AJ10" s="44">
        <f t="shared" si="14"/>
        <v>99.27953890489914</v>
      </c>
      <c r="AK10" s="44">
        <f t="shared" si="15"/>
        <v>0.7204610951008645</v>
      </c>
      <c r="AL10" s="44">
        <f t="shared" si="16"/>
        <v>0.6484149855907781</v>
      </c>
      <c r="AM10" s="44">
        <f t="shared" si="17"/>
        <v>4.4952153110047846</v>
      </c>
    </row>
    <row r="11" spans="1:39" ht="12.75" customHeight="1">
      <c r="A11" s="4">
        <v>4</v>
      </c>
      <c r="B11" s="7" t="s">
        <v>39</v>
      </c>
      <c r="C11" s="36">
        <v>28</v>
      </c>
      <c r="D11" s="37">
        <v>6</v>
      </c>
      <c r="E11" s="37">
        <v>0</v>
      </c>
      <c r="F11" s="37">
        <v>0</v>
      </c>
      <c r="G11" s="37">
        <v>149</v>
      </c>
      <c r="H11" s="37">
        <v>149</v>
      </c>
      <c r="I11" s="38">
        <f t="shared" si="0"/>
        <v>0.48376623376623373</v>
      </c>
      <c r="J11" s="39">
        <f t="shared" si="1"/>
        <v>155</v>
      </c>
      <c r="K11" s="37">
        <v>150</v>
      </c>
      <c r="L11" s="37">
        <v>2</v>
      </c>
      <c r="M11" s="39">
        <f t="shared" si="2"/>
        <v>152</v>
      </c>
      <c r="N11" s="37"/>
      <c r="O11" s="37">
        <v>0</v>
      </c>
      <c r="P11" s="37">
        <v>0</v>
      </c>
      <c r="Q11" s="38">
        <f t="shared" si="3"/>
        <v>0.4935064935064935</v>
      </c>
      <c r="R11" s="37">
        <v>3</v>
      </c>
      <c r="S11" s="37">
        <v>0</v>
      </c>
      <c r="T11" s="37">
        <v>0</v>
      </c>
      <c r="U11" s="38">
        <f t="shared" si="4"/>
        <v>0.10714285714285714</v>
      </c>
      <c r="V11" s="38">
        <f t="shared" si="18"/>
        <v>0</v>
      </c>
      <c r="W11" s="40">
        <f t="shared" si="5"/>
        <v>0</v>
      </c>
      <c r="X11" s="41"/>
      <c r="Y11" s="42">
        <f t="shared" si="6"/>
      </c>
      <c r="Z11" s="41"/>
      <c r="AA11" s="42">
        <f t="shared" si="7"/>
      </c>
      <c r="AB11" s="41"/>
      <c r="AC11" s="42">
        <f t="shared" si="8"/>
      </c>
      <c r="AD11" s="41"/>
      <c r="AE11" s="42">
        <f t="shared" si="9"/>
      </c>
      <c r="AF11" s="43">
        <f t="shared" si="10"/>
        <v>102.01342281879195</v>
      </c>
      <c r="AG11" s="43">
        <f t="shared" si="11"/>
        <v>98.06451612903226</v>
      </c>
      <c r="AH11" s="43">
        <f t="shared" si="12"/>
        <v>100</v>
      </c>
      <c r="AI11" s="44">
        <f t="shared" si="13"/>
        <v>0.2214765100671141</v>
      </c>
      <c r="AJ11" s="44">
        <f t="shared" si="14"/>
        <v>98.68421052631578</v>
      </c>
      <c r="AK11" s="44">
        <f t="shared" si="15"/>
        <v>1.3157894736842104</v>
      </c>
      <c r="AL11" s="44">
        <f t="shared" si="16"/>
        <v>0</v>
      </c>
      <c r="AM11" s="44">
        <f t="shared" si="17"/>
        <v>0.5032467532467533</v>
      </c>
    </row>
    <row r="12" spans="1:39" ht="12.75" customHeight="1">
      <c r="A12" s="4">
        <v>5</v>
      </c>
      <c r="B12" s="5" t="s">
        <v>40</v>
      </c>
      <c r="C12" s="36">
        <v>14</v>
      </c>
      <c r="D12" s="37">
        <v>390</v>
      </c>
      <c r="E12" s="37">
        <v>1</v>
      </c>
      <c r="F12" s="37">
        <v>1</v>
      </c>
      <c r="G12" s="37">
        <v>485</v>
      </c>
      <c r="H12" s="37">
        <v>484</v>
      </c>
      <c r="I12" s="38">
        <f t="shared" si="0"/>
        <v>3.14935064935065</v>
      </c>
      <c r="J12" s="39">
        <f t="shared" si="1"/>
        <v>875</v>
      </c>
      <c r="K12" s="37">
        <v>637</v>
      </c>
      <c r="L12" s="37">
        <v>11</v>
      </c>
      <c r="M12" s="39">
        <f t="shared" si="2"/>
        <v>648</v>
      </c>
      <c r="N12" s="37"/>
      <c r="O12" s="37">
        <v>6</v>
      </c>
      <c r="P12" s="37">
        <v>6</v>
      </c>
      <c r="Q12" s="38">
        <f t="shared" si="3"/>
        <v>4.207792207792208</v>
      </c>
      <c r="R12" s="37">
        <v>227</v>
      </c>
      <c r="S12" s="37">
        <v>0</v>
      </c>
      <c r="T12" s="37">
        <v>0</v>
      </c>
      <c r="U12" s="38">
        <f t="shared" si="4"/>
        <v>16.214285714285715</v>
      </c>
      <c r="V12" s="38">
        <f t="shared" si="18"/>
        <v>0</v>
      </c>
      <c r="W12" s="40">
        <f t="shared" si="5"/>
        <v>70</v>
      </c>
      <c r="X12" s="41">
        <v>70</v>
      </c>
      <c r="Y12" s="42">
        <f t="shared" si="6"/>
        <v>100</v>
      </c>
      <c r="Z12" s="41"/>
      <c r="AA12" s="42">
        <f t="shared" si="7"/>
        <v>0</v>
      </c>
      <c r="AB12" s="41"/>
      <c r="AC12" s="42">
        <f t="shared" si="8"/>
        <v>0</v>
      </c>
      <c r="AD12" s="41"/>
      <c r="AE12" s="42">
        <f t="shared" si="9"/>
        <v>0</v>
      </c>
      <c r="AF12" s="43">
        <f t="shared" si="10"/>
        <v>133.6082474226804</v>
      </c>
      <c r="AG12" s="43">
        <f t="shared" si="11"/>
        <v>74.05714285714285</v>
      </c>
      <c r="AH12" s="43">
        <f t="shared" si="12"/>
        <v>100</v>
      </c>
      <c r="AI12" s="44">
        <f t="shared" si="13"/>
        <v>5.148453608247423</v>
      </c>
      <c r="AJ12" s="44">
        <f t="shared" si="14"/>
        <v>98.30246913580247</v>
      </c>
      <c r="AK12" s="44">
        <f t="shared" si="15"/>
        <v>1.6975308641975309</v>
      </c>
      <c r="AL12" s="44">
        <f t="shared" si="16"/>
        <v>0.9259259259259258</v>
      </c>
      <c r="AM12" s="44">
        <f t="shared" si="17"/>
        <v>5.681818181818182</v>
      </c>
    </row>
    <row r="13" spans="1:39" ht="12.75" customHeight="1">
      <c r="A13" s="4">
        <v>6</v>
      </c>
      <c r="B13" s="5" t="s">
        <v>41</v>
      </c>
      <c r="C13" s="36">
        <v>38</v>
      </c>
      <c r="D13" s="37">
        <v>162</v>
      </c>
      <c r="E13" s="37">
        <v>3</v>
      </c>
      <c r="F13" s="37">
        <v>4</v>
      </c>
      <c r="G13" s="37">
        <v>150</v>
      </c>
      <c r="H13" s="37">
        <v>2</v>
      </c>
      <c r="I13" s="38">
        <f t="shared" si="0"/>
        <v>0.3588516746411483</v>
      </c>
      <c r="J13" s="39">
        <f t="shared" si="1"/>
        <v>312</v>
      </c>
      <c r="K13" s="37">
        <v>165</v>
      </c>
      <c r="L13" s="37">
        <v>6</v>
      </c>
      <c r="M13" s="39">
        <f t="shared" si="2"/>
        <v>171</v>
      </c>
      <c r="N13" s="37">
        <v>171</v>
      </c>
      <c r="O13" s="37">
        <v>20</v>
      </c>
      <c r="P13" s="37">
        <v>21</v>
      </c>
      <c r="Q13" s="38">
        <f t="shared" si="3"/>
        <v>0.4090909090909091</v>
      </c>
      <c r="R13" s="37">
        <v>141</v>
      </c>
      <c r="S13" s="37">
        <v>8</v>
      </c>
      <c r="T13" s="37">
        <v>9</v>
      </c>
      <c r="U13" s="38">
        <f t="shared" si="4"/>
        <v>3.710526315789474</v>
      </c>
      <c r="V13" s="38">
        <f t="shared" si="18"/>
        <v>0.21052631578947367</v>
      </c>
      <c r="W13" s="40">
        <f t="shared" si="5"/>
        <v>22</v>
      </c>
      <c r="X13" s="41">
        <v>22</v>
      </c>
      <c r="Y13" s="42">
        <f t="shared" si="6"/>
        <v>100</v>
      </c>
      <c r="Z13" s="41"/>
      <c r="AA13" s="42">
        <f t="shared" si="7"/>
        <v>0</v>
      </c>
      <c r="AB13" s="41"/>
      <c r="AC13" s="42">
        <f t="shared" si="8"/>
        <v>0</v>
      </c>
      <c r="AD13" s="41"/>
      <c r="AE13" s="42">
        <f t="shared" si="9"/>
        <v>0</v>
      </c>
      <c r="AF13" s="43">
        <f t="shared" si="10"/>
        <v>113.99999999999999</v>
      </c>
      <c r="AG13" s="43">
        <f t="shared" si="11"/>
        <v>54.807692307692314</v>
      </c>
      <c r="AH13" s="43">
        <f t="shared" si="12"/>
        <v>100</v>
      </c>
      <c r="AI13" s="44">
        <f t="shared" si="13"/>
        <v>10.34</v>
      </c>
      <c r="AJ13" s="44">
        <f t="shared" si="14"/>
        <v>96.49122807017544</v>
      </c>
      <c r="AK13" s="44">
        <f t="shared" si="15"/>
        <v>3.508771929824561</v>
      </c>
      <c r="AL13" s="44">
        <f t="shared" si="16"/>
        <v>12.280701754385964</v>
      </c>
      <c r="AM13" s="44">
        <f t="shared" si="17"/>
        <v>0.7464114832535885</v>
      </c>
    </row>
    <row r="14" spans="1:39" s="10" customFormat="1" ht="12.75">
      <c r="A14" s="91" t="s">
        <v>42</v>
      </c>
      <c r="B14" s="92"/>
      <c r="C14" s="45">
        <v>38</v>
      </c>
      <c r="D14" s="46">
        <f>SUM(D8:D13)</f>
        <v>24250</v>
      </c>
      <c r="E14" s="46">
        <f>SUM(E8:E13)</f>
        <v>1183</v>
      </c>
      <c r="F14" s="46">
        <f>SUM(F8:F13)</f>
        <v>1236</v>
      </c>
      <c r="G14" s="46">
        <f>SUM(G8:G13)</f>
        <v>20241</v>
      </c>
      <c r="H14" s="46">
        <f>SUM(H8:H13)</f>
        <v>19882</v>
      </c>
      <c r="I14" s="47">
        <f t="shared" si="0"/>
        <v>48.42344497607655</v>
      </c>
      <c r="J14" s="48">
        <f>D14+G14</f>
        <v>44491</v>
      </c>
      <c r="K14" s="46">
        <f>SUM(K8:K13)</f>
        <v>18084</v>
      </c>
      <c r="L14" s="46">
        <f>SUM(L8:L13)</f>
        <v>519</v>
      </c>
      <c r="M14" s="48">
        <f>K14+L14</f>
        <v>18603</v>
      </c>
      <c r="N14" s="46">
        <f>SUM(N8:N13)</f>
        <v>171</v>
      </c>
      <c r="O14" s="46">
        <f>SUM(O8:O13)</f>
        <v>4604</v>
      </c>
      <c r="P14" s="46">
        <f>SUM(P8:P13)</f>
        <v>4778</v>
      </c>
      <c r="Q14" s="47">
        <f t="shared" si="3"/>
        <v>44.504784688995215</v>
      </c>
      <c r="R14" s="46">
        <f>SUM(R8:R13)</f>
        <v>25888</v>
      </c>
      <c r="S14" s="46">
        <f>SUM(S8:S13)</f>
        <v>1918</v>
      </c>
      <c r="T14" s="46">
        <f>SUM(T8:T13)</f>
        <v>2012</v>
      </c>
      <c r="U14" s="47">
        <f>IF((C14=0),"",(R14/C14))</f>
        <v>681.2631578947369</v>
      </c>
      <c r="V14" s="47">
        <f t="shared" si="18"/>
        <v>50.473684210526315</v>
      </c>
      <c r="W14" s="46">
        <f>SUM(W8:W13)</f>
        <v>403</v>
      </c>
      <c r="X14" s="46">
        <f>SUM(X8:X13)</f>
        <v>373</v>
      </c>
      <c r="Y14" s="49">
        <f>IF((W14=0),"",((X14/W14)*100))</f>
        <v>92.55583126550869</v>
      </c>
      <c r="Z14" s="46">
        <f>SUM(Z8:Z13)</f>
        <v>6</v>
      </c>
      <c r="AA14" s="49">
        <f>IF((W14=0),"",((Z14/W14)*100))</f>
        <v>1.488833746898263</v>
      </c>
      <c r="AB14" s="46">
        <f>SUM(AB8:AB13)</f>
        <v>24</v>
      </c>
      <c r="AC14" s="49">
        <f>IF((W14=0),"",((AB14/W14)*100))</f>
        <v>5.955334987593052</v>
      </c>
      <c r="AD14" s="46">
        <f>SUM(AD8:AD13)</f>
        <v>0</v>
      </c>
      <c r="AE14" s="50">
        <f>IF((W14=0),"",((AD14/W14)*100))</f>
        <v>0</v>
      </c>
      <c r="AF14" s="47">
        <f>IF((G14=0),"",((M14/G14)*100))</f>
        <v>91.90751445086705</v>
      </c>
      <c r="AG14" s="47">
        <f>IF((J14=0),"",((M14/J14)*100))</f>
        <v>41.812950933896744</v>
      </c>
      <c r="AH14" s="47">
        <f>IF((M14=0),"",((((M14-Z14)-AB14)/M14)*100))</f>
        <v>99.8387356877923</v>
      </c>
      <c r="AI14" s="49">
        <f t="shared" si="13"/>
        <v>14.06887011511289</v>
      </c>
      <c r="AJ14" s="49">
        <f>IF((K14=0),"",((K14/M14)*100))</f>
        <v>97.21012739880665</v>
      </c>
      <c r="AK14" s="49">
        <f>IF((L14=0),"",((L14/M14)*100))</f>
        <v>2.789872601193356</v>
      </c>
      <c r="AL14" s="49">
        <f>IF((M14=0),"",((P14/M14)*100))</f>
        <v>25.684029457614365</v>
      </c>
      <c r="AM14" s="49">
        <f t="shared" si="17"/>
        <v>106.4377990430622</v>
      </c>
    </row>
    <row r="15" spans="1:39" ht="12.75" customHeight="1">
      <c r="A15" s="4">
        <v>7</v>
      </c>
      <c r="B15" s="7" t="s">
        <v>34</v>
      </c>
      <c r="C15" s="36">
        <v>1</v>
      </c>
      <c r="D15" s="37">
        <v>0</v>
      </c>
      <c r="E15" s="37">
        <v>0</v>
      </c>
      <c r="F15" s="37">
        <v>0</v>
      </c>
      <c r="G15" s="37"/>
      <c r="H15" s="37"/>
      <c r="I15" s="38">
        <f t="shared" si="0"/>
        <v>0</v>
      </c>
      <c r="J15" s="39">
        <f t="shared" si="1"/>
        <v>0</v>
      </c>
      <c r="K15" s="37"/>
      <c r="L15" s="37"/>
      <c r="M15" s="39">
        <f t="shared" si="2"/>
        <v>0</v>
      </c>
      <c r="N15" s="37"/>
      <c r="O15" s="37"/>
      <c r="P15" s="37"/>
      <c r="Q15" s="38">
        <f t="shared" si="3"/>
        <v>0</v>
      </c>
      <c r="R15" s="37"/>
      <c r="S15" s="37"/>
      <c r="T15" s="37"/>
      <c r="U15" s="38">
        <f t="shared" si="4"/>
        <v>0</v>
      </c>
      <c r="V15" s="38">
        <f t="shared" si="18"/>
        <v>0</v>
      </c>
      <c r="W15" s="40">
        <f>X15+Z15+AB15+AD15</f>
        <v>0</v>
      </c>
      <c r="X15" s="41"/>
      <c r="Y15" s="42">
        <f t="shared" si="6"/>
      </c>
      <c r="Z15" s="41"/>
      <c r="AA15" s="42">
        <f t="shared" si="7"/>
      </c>
      <c r="AB15" s="41"/>
      <c r="AC15" s="42">
        <f t="shared" si="8"/>
      </c>
      <c r="AD15" s="41"/>
      <c r="AE15" s="42">
        <f t="shared" si="9"/>
      </c>
      <c r="AF15" s="43">
        <f t="shared" si="10"/>
      </c>
      <c r="AG15" s="43">
        <f t="shared" si="11"/>
      </c>
      <c r="AH15" s="43">
        <f t="shared" si="12"/>
      </c>
      <c r="AI15" s="44">
        <f t="shared" si="13"/>
      </c>
      <c r="AJ15" s="44">
        <f t="shared" si="14"/>
      </c>
      <c r="AK15" s="44">
        <f t="shared" si="15"/>
      </c>
      <c r="AL15" s="44">
        <f t="shared" si="16"/>
      </c>
      <c r="AM15" s="44">
        <f t="shared" si="17"/>
        <v>0</v>
      </c>
    </row>
    <row r="16" spans="1:39" ht="12.75" customHeight="1">
      <c r="A16" s="4">
        <v>8</v>
      </c>
      <c r="B16" s="7" t="s">
        <v>35</v>
      </c>
      <c r="C16" s="36">
        <v>1</v>
      </c>
      <c r="D16" s="37">
        <v>0</v>
      </c>
      <c r="E16" s="37">
        <v>0</v>
      </c>
      <c r="F16" s="37">
        <v>0</v>
      </c>
      <c r="G16" s="37"/>
      <c r="H16" s="37"/>
      <c r="I16" s="38">
        <f t="shared" si="0"/>
        <v>0</v>
      </c>
      <c r="J16" s="39">
        <f t="shared" si="1"/>
        <v>0</v>
      </c>
      <c r="K16" s="37"/>
      <c r="L16" s="37"/>
      <c r="M16" s="39">
        <f t="shared" si="2"/>
        <v>0</v>
      </c>
      <c r="N16" s="37"/>
      <c r="O16" s="37"/>
      <c r="P16" s="37"/>
      <c r="Q16" s="38">
        <f t="shared" si="3"/>
        <v>0</v>
      </c>
      <c r="R16" s="37"/>
      <c r="S16" s="37"/>
      <c r="T16" s="37"/>
      <c r="U16" s="38">
        <f t="shared" si="4"/>
        <v>0</v>
      </c>
      <c r="V16" s="38">
        <f t="shared" si="18"/>
        <v>0</v>
      </c>
      <c r="W16" s="40">
        <f>X16+Z16+AB16+AD16</f>
        <v>0</v>
      </c>
      <c r="X16" s="41"/>
      <c r="Y16" s="42">
        <f t="shared" si="6"/>
      </c>
      <c r="Z16" s="41"/>
      <c r="AA16" s="42">
        <f t="shared" si="7"/>
      </c>
      <c r="AB16" s="41"/>
      <c r="AC16" s="42">
        <f t="shared" si="8"/>
      </c>
      <c r="AD16" s="41"/>
      <c r="AE16" s="42">
        <f t="shared" si="9"/>
      </c>
      <c r="AF16" s="43">
        <f t="shared" si="10"/>
      </c>
      <c r="AG16" s="43">
        <f t="shared" si="11"/>
      </c>
      <c r="AH16" s="43">
        <f t="shared" si="12"/>
      </c>
      <c r="AI16" s="44">
        <f t="shared" si="13"/>
      </c>
      <c r="AJ16" s="44">
        <f t="shared" si="14"/>
      </c>
      <c r="AK16" s="44">
        <f t="shared" si="15"/>
      </c>
      <c r="AL16" s="44">
        <f t="shared" si="16"/>
      </c>
      <c r="AM16" s="44">
        <f t="shared" si="17"/>
        <v>0</v>
      </c>
    </row>
    <row r="17" spans="1:39" ht="12.75" customHeight="1">
      <c r="A17" s="4">
        <v>9</v>
      </c>
      <c r="B17" s="7" t="s">
        <v>36</v>
      </c>
      <c r="C17" s="36">
        <v>20</v>
      </c>
      <c r="D17" s="37">
        <v>12</v>
      </c>
      <c r="E17" s="37">
        <v>0</v>
      </c>
      <c r="F17" s="37">
        <v>0</v>
      </c>
      <c r="G17" s="37">
        <v>73</v>
      </c>
      <c r="H17" s="37">
        <v>73</v>
      </c>
      <c r="I17" s="38">
        <f t="shared" si="0"/>
        <v>0.3318181818181818</v>
      </c>
      <c r="J17" s="39">
        <f>D17+G17</f>
        <v>85</v>
      </c>
      <c r="K17" s="37">
        <v>74</v>
      </c>
      <c r="L17" s="37">
        <v>3</v>
      </c>
      <c r="M17" s="39">
        <f>K17+L17</f>
        <v>77</v>
      </c>
      <c r="N17" s="37"/>
      <c r="O17" s="37">
        <v>0</v>
      </c>
      <c r="P17" s="37">
        <v>0</v>
      </c>
      <c r="Q17" s="38">
        <f t="shared" si="3"/>
        <v>0.35000000000000003</v>
      </c>
      <c r="R17" s="37">
        <v>8</v>
      </c>
      <c r="S17" s="37">
        <v>0</v>
      </c>
      <c r="T17" s="37">
        <v>0</v>
      </c>
      <c r="U17" s="38">
        <f>IF((C17=0),"",(R17/C17))</f>
        <v>0.4</v>
      </c>
      <c r="V17" s="38">
        <f>IF((C17=0),"",(S17/C17))</f>
        <v>0</v>
      </c>
      <c r="W17" s="40">
        <f>X17+Z17+AB17+AD17</f>
        <v>0</v>
      </c>
      <c r="X17" s="41"/>
      <c r="Y17" s="42">
        <f>IF((W17=0),"",((X17/W17)*100))</f>
      </c>
      <c r="Z17" s="41"/>
      <c r="AA17" s="42">
        <f>IF((W17=0),"",((Z17/W17)*100))</f>
      </c>
      <c r="AB17" s="41"/>
      <c r="AC17" s="42">
        <f>IF((W17=0),"",((AB17/W17)*100))</f>
      </c>
      <c r="AD17" s="41"/>
      <c r="AE17" s="42">
        <f>IF((W17=0),"",((AD17/W17)*100))</f>
      </c>
      <c r="AF17" s="43">
        <f>IF((G17=0),"",((M17/G17)*100))</f>
        <v>105.47945205479452</v>
      </c>
      <c r="AG17" s="43">
        <f>IF((J17=0),"",((M17/J17)*100))</f>
        <v>90.58823529411765</v>
      </c>
      <c r="AH17" s="43">
        <f>IF((M17=0),"",((((M17-Z17)-AB17)/M17)*100))</f>
        <v>100</v>
      </c>
      <c r="AI17" s="44">
        <f t="shared" si="13"/>
        <v>1.2054794520547945</v>
      </c>
      <c r="AJ17" s="44">
        <f>IF((K17=0),"",((K17/M17)*100))</f>
        <v>96.1038961038961</v>
      </c>
      <c r="AK17" s="44">
        <f>IF((L17=0),"",((L17/M17)*100))</f>
        <v>3.896103896103896</v>
      </c>
      <c r="AL17" s="44">
        <f>IF((M17=0),"",((P17/M17)*100))</f>
        <v>0</v>
      </c>
      <c r="AM17" s="44">
        <f t="shared" si="17"/>
        <v>0.38636363636363635</v>
      </c>
    </row>
    <row r="18" spans="1:39" ht="12.75" customHeight="1">
      <c r="A18" s="4">
        <v>10</v>
      </c>
      <c r="B18" s="20" t="s">
        <v>59</v>
      </c>
      <c r="C18" s="36">
        <v>1</v>
      </c>
      <c r="D18" s="37">
        <v>0</v>
      </c>
      <c r="E18" s="37">
        <v>0</v>
      </c>
      <c r="F18" s="37">
        <v>0</v>
      </c>
      <c r="G18" s="37">
        <v>1</v>
      </c>
      <c r="H18" s="37">
        <v>1</v>
      </c>
      <c r="I18" s="38">
        <f t="shared" si="0"/>
        <v>0.09090909090909091</v>
      </c>
      <c r="J18" s="39">
        <f t="shared" si="1"/>
        <v>1</v>
      </c>
      <c r="K18" s="37">
        <v>1</v>
      </c>
      <c r="L18" s="37">
        <v>0</v>
      </c>
      <c r="M18" s="39">
        <f t="shared" si="2"/>
        <v>1</v>
      </c>
      <c r="N18" s="37"/>
      <c r="O18" s="37">
        <v>0</v>
      </c>
      <c r="P18" s="37">
        <v>0</v>
      </c>
      <c r="Q18" s="38">
        <f t="shared" si="3"/>
        <v>0.09090909090909091</v>
      </c>
      <c r="R18" s="37">
        <v>0</v>
      </c>
      <c r="S18" s="37">
        <v>0</v>
      </c>
      <c r="T18" s="37">
        <v>0</v>
      </c>
      <c r="U18" s="38">
        <f t="shared" si="4"/>
        <v>0</v>
      </c>
      <c r="V18" s="38">
        <f t="shared" si="18"/>
        <v>0</v>
      </c>
      <c r="W18" s="40">
        <f>X18+Z18+AB18+AD18</f>
        <v>1</v>
      </c>
      <c r="X18" s="41">
        <v>1</v>
      </c>
      <c r="Y18" s="42">
        <f t="shared" si="6"/>
        <v>100</v>
      </c>
      <c r="Z18" s="41"/>
      <c r="AA18" s="42">
        <f t="shared" si="7"/>
        <v>0</v>
      </c>
      <c r="AB18" s="41"/>
      <c r="AC18" s="42">
        <f t="shared" si="8"/>
        <v>0</v>
      </c>
      <c r="AD18" s="41"/>
      <c r="AE18" s="42">
        <f t="shared" si="9"/>
        <v>0</v>
      </c>
      <c r="AF18" s="43">
        <f t="shared" si="10"/>
        <v>100</v>
      </c>
      <c r="AG18" s="43">
        <f t="shared" si="11"/>
        <v>100</v>
      </c>
      <c r="AH18" s="43">
        <f t="shared" si="12"/>
        <v>100</v>
      </c>
      <c r="AI18" s="44">
        <f t="shared" si="13"/>
        <v>0</v>
      </c>
      <c r="AJ18" s="44">
        <f t="shared" si="14"/>
        <v>100</v>
      </c>
      <c r="AK18" s="44">
        <f t="shared" si="15"/>
      </c>
      <c r="AL18" s="44">
        <f t="shared" si="16"/>
        <v>0</v>
      </c>
      <c r="AM18" s="44">
        <f t="shared" si="17"/>
        <v>0.09090909090909091</v>
      </c>
    </row>
    <row r="19" spans="1:39" ht="12.75" customHeight="1">
      <c r="A19" s="4">
        <v>11</v>
      </c>
      <c r="B19" s="7" t="s">
        <v>60</v>
      </c>
      <c r="C19" s="36">
        <v>1</v>
      </c>
      <c r="D19" s="37">
        <v>0</v>
      </c>
      <c r="E19" s="37">
        <v>0</v>
      </c>
      <c r="F19" s="37">
        <v>0</v>
      </c>
      <c r="G19" s="37"/>
      <c r="H19" s="37"/>
      <c r="I19" s="38">
        <f t="shared" si="0"/>
        <v>0</v>
      </c>
      <c r="J19" s="39">
        <f>D19+G19</f>
        <v>0</v>
      </c>
      <c r="K19" s="37"/>
      <c r="L19" s="37"/>
      <c r="M19" s="39">
        <f>K19+L19</f>
        <v>0</v>
      </c>
      <c r="N19" s="37"/>
      <c r="O19" s="37"/>
      <c r="P19" s="37"/>
      <c r="Q19" s="38">
        <f t="shared" si="3"/>
        <v>0</v>
      </c>
      <c r="R19" s="37"/>
      <c r="S19" s="37"/>
      <c r="T19" s="37"/>
      <c r="U19" s="38">
        <f>IF((C19=0),"",(R19/C19))</f>
        <v>0</v>
      </c>
      <c r="V19" s="38">
        <f>IF((C19=0),"",(S19/C19))</f>
        <v>0</v>
      </c>
      <c r="W19" s="40">
        <f>X19+Z19+AB19+AD19</f>
        <v>0</v>
      </c>
      <c r="X19" s="41"/>
      <c r="Y19" s="42">
        <f>IF((W19=0),"",((X19/W19)*100))</f>
      </c>
      <c r="Z19" s="41"/>
      <c r="AA19" s="42">
        <f>IF((W19=0),"",((Z19/W19)*100))</f>
      </c>
      <c r="AB19" s="41"/>
      <c r="AC19" s="42">
        <f>IF((W19=0),"",((AB19/W19)*100))</f>
      </c>
      <c r="AD19" s="41"/>
      <c r="AE19" s="42">
        <f>IF((W19=0),"",((AD19/W19)*100))</f>
      </c>
      <c r="AF19" s="43">
        <f>IF((G19=0),"",((M19/G19)*100))</f>
      </c>
      <c r="AG19" s="43">
        <f>IF((J19=0),"",((M19/J19)*100))</f>
      </c>
      <c r="AH19" s="43">
        <f>IF((M19=0),"",((((M19-Z19)-AB19)/M19)*100))</f>
      </c>
      <c r="AI19" s="44">
        <f t="shared" si="13"/>
      </c>
      <c r="AJ19" s="44">
        <f>IF((K19=0),"",((K19/M19)*100))</f>
      </c>
      <c r="AK19" s="44">
        <f>IF((L19=0),"",((L19/M19)*100))</f>
      </c>
      <c r="AL19" s="44">
        <f>IF((M19=0),"",((P19/M19)*100))</f>
      </c>
      <c r="AM19" s="44">
        <f t="shared" si="17"/>
        <v>0</v>
      </c>
    </row>
    <row r="20" spans="1:39" s="10" customFormat="1" ht="12.75">
      <c r="A20" s="93" t="s">
        <v>66</v>
      </c>
      <c r="B20" s="94"/>
      <c r="C20" s="51">
        <v>21</v>
      </c>
      <c r="D20" s="46">
        <f>SUM(D15:D19)</f>
        <v>12</v>
      </c>
      <c r="E20" s="46">
        <f>SUM(E15:E19)</f>
        <v>0</v>
      </c>
      <c r="F20" s="46">
        <f>SUM(F15:F19)</f>
        <v>0</v>
      </c>
      <c r="G20" s="46">
        <f>SUM(G15:G19)</f>
        <v>74</v>
      </c>
      <c r="H20" s="46">
        <f>SUM(H15:H19)</f>
        <v>74</v>
      </c>
      <c r="I20" s="47">
        <f t="shared" si="0"/>
        <v>0.3203463203463203</v>
      </c>
      <c r="J20" s="48">
        <f t="shared" si="1"/>
        <v>86</v>
      </c>
      <c r="K20" s="46">
        <f>SUM(K15:K19)</f>
        <v>75</v>
      </c>
      <c r="L20" s="46">
        <f>SUM(L15:L19)</f>
        <v>3</v>
      </c>
      <c r="M20" s="48">
        <f t="shared" si="2"/>
        <v>78</v>
      </c>
      <c r="N20" s="46">
        <f>SUM(N15:N19)</f>
        <v>0</v>
      </c>
      <c r="O20" s="46">
        <f>SUM(O15:O19)</f>
        <v>0</v>
      </c>
      <c r="P20" s="46">
        <f>SUM(P15:P19)</f>
        <v>0</v>
      </c>
      <c r="Q20" s="47">
        <f t="shared" si="3"/>
        <v>0.33766233766233766</v>
      </c>
      <c r="R20" s="46">
        <f>SUM(R15:R19)</f>
        <v>8</v>
      </c>
      <c r="S20" s="46">
        <f>SUM(S15:S19)</f>
        <v>0</v>
      </c>
      <c r="T20" s="46">
        <f>SUM(T15:T19)</f>
        <v>0</v>
      </c>
      <c r="U20" s="47">
        <f t="shared" si="4"/>
        <v>0.38095238095238093</v>
      </c>
      <c r="V20" s="47">
        <f t="shared" si="18"/>
        <v>0</v>
      </c>
      <c r="W20" s="46">
        <f>SUM(W15:W19)</f>
        <v>1</v>
      </c>
      <c r="X20" s="46">
        <f>SUM(X15:X19)</f>
        <v>1</v>
      </c>
      <c r="Y20" s="49">
        <f t="shared" si="6"/>
        <v>100</v>
      </c>
      <c r="Z20" s="46">
        <f>SUM(Z15:Z19)</f>
        <v>0</v>
      </c>
      <c r="AA20" s="49">
        <f t="shared" si="7"/>
        <v>0</v>
      </c>
      <c r="AB20" s="46">
        <f>SUM(AB15:AB19)</f>
        <v>0</v>
      </c>
      <c r="AC20" s="49">
        <f t="shared" si="8"/>
        <v>0</v>
      </c>
      <c r="AD20" s="46">
        <f>SUM(AD15:AD19)</f>
        <v>0</v>
      </c>
      <c r="AE20" s="50">
        <f t="shared" si="9"/>
        <v>0</v>
      </c>
      <c r="AF20" s="47">
        <f t="shared" si="10"/>
        <v>105.40540540540539</v>
      </c>
      <c r="AG20" s="47">
        <f t="shared" si="11"/>
        <v>90.69767441860465</v>
      </c>
      <c r="AH20" s="47">
        <f t="shared" si="12"/>
        <v>100</v>
      </c>
      <c r="AI20" s="49">
        <f t="shared" si="13"/>
        <v>1.1891891891891893</v>
      </c>
      <c r="AJ20" s="49">
        <f t="shared" si="14"/>
        <v>96.15384615384616</v>
      </c>
      <c r="AK20" s="49">
        <f t="shared" si="15"/>
        <v>3.8461538461538463</v>
      </c>
      <c r="AL20" s="49">
        <f t="shared" si="16"/>
        <v>0</v>
      </c>
      <c r="AM20" s="49">
        <f t="shared" si="17"/>
        <v>0.3722943722943723</v>
      </c>
    </row>
    <row r="21" spans="1:39" s="10" customFormat="1" ht="12.75">
      <c r="A21" s="89" t="s">
        <v>67</v>
      </c>
      <c r="B21" s="90"/>
      <c r="C21" s="51">
        <v>38</v>
      </c>
      <c r="D21" s="52">
        <f>SUM(D14,D20)</f>
        <v>24262</v>
      </c>
      <c r="E21" s="52">
        <f>SUM(E14,E20)</f>
        <v>1183</v>
      </c>
      <c r="F21" s="52">
        <f>SUM(F14,F20)</f>
        <v>1236</v>
      </c>
      <c r="G21" s="52">
        <f>SUM(G14,G20)</f>
        <v>20315</v>
      </c>
      <c r="H21" s="52">
        <f>SUM(H14,H20)</f>
        <v>19956</v>
      </c>
      <c r="I21" s="53">
        <f t="shared" si="0"/>
        <v>48.60047846889952</v>
      </c>
      <c r="J21" s="54">
        <f t="shared" si="1"/>
        <v>44577</v>
      </c>
      <c r="K21" s="52">
        <f>SUM(K14,K20)</f>
        <v>18159</v>
      </c>
      <c r="L21" s="52">
        <f>SUM(L14,L20)</f>
        <v>522</v>
      </c>
      <c r="M21" s="54">
        <f t="shared" si="2"/>
        <v>18681</v>
      </c>
      <c r="N21" s="52">
        <f>SUM(N14,N20)</f>
        <v>171</v>
      </c>
      <c r="O21" s="52">
        <f>SUM(O14,O20)</f>
        <v>4604</v>
      </c>
      <c r="P21" s="52">
        <f>SUM(P14,P20)</f>
        <v>4778</v>
      </c>
      <c r="Q21" s="53">
        <f t="shared" si="3"/>
        <v>44.69138755980861</v>
      </c>
      <c r="R21" s="52">
        <f>SUM(R14,R20)</f>
        <v>25896</v>
      </c>
      <c r="S21" s="52">
        <f>SUM(S14,S20)</f>
        <v>1918</v>
      </c>
      <c r="T21" s="52">
        <f>SUM(T14,T20)</f>
        <v>2012</v>
      </c>
      <c r="U21" s="53">
        <f t="shared" si="4"/>
        <v>681.4736842105264</v>
      </c>
      <c r="V21" s="53">
        <f t="shared" si="18"/>
        <v>50.473684210526315</v>
      </c>
      <c r="W21" s="52">
        <f>SUM(W14,W20)</f>
        <v>404</v>
      </c>
      <c r="X21" s="52">
        <f>SUM(X14,X20)</f>
        <v>374</v>
      </c>
      <c r="Y21" s="55">
        <f t="shared" si="6"/>
        <v>92.57425742574257</v>
      </c>
      <c r="Z21" s="52">
        <f>SUM(Z14,Z20)</f>
        <v>6</v>
      </c>
      <c r="AA21" s="55">
        <f t="shared" si="7"/>
        <v>1.4851485148514851</v>
      </c>
      <c r="AB21" s="52">
        <f>SUM(AB14,AB20)</f>
        <v>24</v>
      </c>
      <c r="AC21" s="55">
        <f t="shared" si="8"/>
        <v>5.9405940594059405</v>
      </c>
      <c r="AD21" s="52">
        <f>SUM(AD14,AD20)</f>
        <v>0</v>
      </c>
      <c r="AE21" s="56">
        <f t="shared" si="9"/>
        <v>0</v>
      </c>
      <c r="AF21" s="53">
        <f t="shared" si="10"/>
        <v>91.95668225449175</v>
      </c>
      <c r="AG21" s="53">
        <f t="shared" si="11"/>
        <v>41.90726159230096</v>
      </c>
      <c r="AH21" s="53">
        <f t="shared" si="12"/>
        <v>99.83940902521277</v>
      </c>
      <c r="AI21" s="57">
        <f t="shared" si="13"/>
        <v>14.021954221018952</v>
      </c>
      <c r="AJ21" s="55">
        <f t="shared" si="14"/>
        <v>97.20571703870242</v>
      </c>
      <c r="AK21" s="55">
        <f t="shared" si="15"/>
        <v>2.7942829612975753</v>
      </c>
      <c r="AL21" s="55">
        <f t="shared" si="16"/>
        <v>25.576789251110753</v>
      </c>
      <c r="AM21" s="55">
        <f t="shared" si="17"/>
        <v>106.64354066985646</v>
      </c>
    </row>
  </sheetData>
  <sheetProtection password="DF2F" sheet="1"/>
  <mergeCells count="45">
    <mergeCell ref="R5:T5"/>
    <mergeCell ref="O6:O7"/>
    <mergeCell ref="S6:S7"/>
    <mergeCell ref="AM6:AM7"/>
    <mergeCell ref="D5:F5"/>
    <mergeCell ref="G5:H5"/>
    <mergeCell ref="I5:I7"/>
    <mergeCell ref="J5:J7"/>
    <mergeCell ref="D6:D7"/>
    <mergeCell ref="F6:F7"/>
    <mergeCell ref="T6:T7"/>
    <mergeCell ref="L6:L7"/>
    <mergeCell ref="H6:H7"/>
    <mergeCell ref="A2:G2"/>
    <mergeCell ref="A4:K4"/>
    <mergeCell ref="A5:A7"/>
    <mergeCell ref="B5:B7"/>
    <mergeCell ref="K5:P5"/>
    <mergeCell ref="G6:G7"/>
    <mergeCell ref="M6:M7"/>
    <mergeCell ref="U5:V5"/>
    <mergeCell ref="W5:AH5"/>
    <mergeCell ref="V6:V7"/>
    <mergeCell ref="W6:W7"/>
    <mergeCell ref="X6:Y6"/>
    <mergeCell ref="Z6:AA6"/>
    <mergeCell ref="AB6:AC6"/>
    <mergeCell ref="U6:U7"/>
    <mergeCell ref="P6:P7"/>
    <mergeCell ref="R6:R7"/>
    <mergeCell ref="A21:B21"/>
    <mergeCell ref="A14:B14"/>
    <mergeCell ref="A20:B20"/>
    <mergeCell ref="K6:K7"/>
    <mergeCell ref="E6:E7"/>
    <mergeCell ref="C5:C7"/>
    <mergeCell ref="Q5:Q7"/>
    <mergeCell ref="N6:N7"/>
    <mergeCell ref="AL6:AL7"/>
    <mergeCell ref="AD6:AE6"/>
    <mergeCell ref="AF6:AF7"/>
    <mergeCell ref="AG6:AG7"/>
    <mergeCell ref="AI6:AI7"/>
    <mergeCell ref="AJ6:AJ7"/>
    <mergeCell ref="AK6:AK7"/>
  </mergeCells>
  <conditionalFormatting sqref="J8:J21 M8:M21 R8:R21 S20:T20">
    <cfRule type="expression" priority="21" dxfId="2" stopIfTrue="1">
      <formula>OR($J8&lt;($M8+$R8),$J8&gt;($M8+$R8))</formula>
    </cfRule>
  </conditionalFormatting>
  <conditionalFormatting sqref="C8:C18 C20:C21">
    <cfRule type="cellIs" priority="3" dxfId="2" operator="equal" stopIfTrue="1">
      <formula>$AA$1</formula>
    </cfRule>
  </conditionalFormatting>
  <conditionalFormatting sqref="C19">
    <cfRule type="cellIs" priority="1" dxfId="2" operator="equal" stopIfTrue="1">
      <formula>$AA$1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D15:H18 D8:H13 K8:L13 N8:P13 R8:T13 X8:X13 Z8:Z13 AB8:AB13 AD8:AD13 AD15:AD19 C19:H19 K15:L19 N15:P19 R15:T19 X15:X19 Z15:Z19 AB15:AB19 C8:C18 C20:C21">
      <formula1>0</formula1>
      <formula2>99999999</formula2>
    </dataValidation>
  </dataValidations>
  <printOptions/>
  <pageMargins left="0.5905511811023623" right="0.5905511811023623" top="0.984251968503937" bottom="0.5905511811023623" header="0.31496062992125984" footer="0.31496062992125984"/>
  <pageSetup fitToHeight="4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O23"/>
  <sheetViews>
    <sheetView zoomScale="80" zoomScaleNormal="80" zoomScalePageLayoutView="0" workbookViewId="0" topLeftCell="A1">
      <selection activeCell="A1" sqref="A1:O21"/>
    </sheetView>
  </sheetViews>
  <sheetFormatPr defaultColWidth="9.140625" defaultRowHeight="12.75"/>
  <cols>
    <col min="1" max="1" width="5.7109375" style="26" customWidth="1"/>
    <col min="2" max="3" width="8.00390625" style="26" customWidth="1"/>
    <col min="4" max="5" width="14.7109375" style="26" customWidth="1"/>
    <col min="6" max="12" width="10.7109375" style="26" customWidth="1"/>
    <col min="13" max="14" width="10.7109375" style="27" customWidth="1"/>
    <col min="15" max="15" width="15.57421875" style="26" customWidth="1"/>
    <col min="16" max="16384" width="9.140625" style="26" customWidth="1"/>
  </cols>
  <sheetData>
    <row r="2" spans="1:14" s="23" customFormat="1" ht="29.25" customHeight="1">
      <c r="A2" s="130" t="str">
        <f>US!A2</f>
        <v>Управни суд у Београду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21"/>
      <c r="M2" s="22"/>
      <c r="N2" s="22"/>
    </row>
    <row r="3" spans="1:14" s="23" customFormat="1" ht="39" customHeight="1">
      <c r="A3" s="132" t="s">
        <v>63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24"/>
      <c r="M3" s="25"/>
      <c r="N3" s="25"/>
    </row>
    <row r="4" ht="12" thickBot="1"/>
    <row r="5" spans="1:15" ht="11.25" customHeight="1">
      <c r="A5" s="133" t="s">
        <v>5</v>
      </c>
      <c r="B5" s="115" t="s">
        <v>30</v>
      </c>
      <c r="C5" s="115" t="s">
        <v>48</v>
      </c>
      <c r="D5" s="115" t="s">
        <v>64</v>
      </c>
      <c r="E5" s="115" t="s">
        <v>65</v>
      </c>
      <c r="F5" s="135" t="s">
        <v>49</v>
      </c>
      <c r="G5" s="135"/>
      <c r="H5" s="135"/>
      <c r="I5" s="135"/>
      <c r="J5" s="115" t="s">
        <v>50</v>
      </c>
      <c r="K5" s="118" t="s">
        <v>51</v>
      </c>
      <c r="L5" s="13"/>
      <c r="M5" s="121" t="s">
        <v>61</v>
      </c>
      <c r="N5" s="122"/>
      <c r="O5" s="123"/>
    </row>
    <row r="6" spans="1:15" ht="11.25" customHeight="1">
      <c r="A6" s="134"/>
      <c r="B6" s="117"/>
      <c r="C6" s="116"/>
      <c r="D6" s="116"/>
      <c r="E6" s="116"/>
      <c r="F6" s="136"/>
      <c r="G6" s="136"/>
      <c r="H6" s="136"/>
      <c r="I6" s="136"/>
      <c r="J6" s="116"/>
      <c r="K6" s="119"/>
      <c r="L6" s="14"/>
      <c r="M6" s="124"/>
      <c r="N6" s="125"/>
      <c r="O6" s="126"/>
    </row>
    <row r="7" spans="1:15" ht="47.25" customHeight="1">
      <c r="A7" s="134"/>
      <c r="B7" s="117"/>
      <c r="C7" s="117"/>
      <c r="D7" s="117"/>
      <c r="E7" s="117"/>
      <c r="F7" s="35" t="s">
        <v>52</v>
      </c>
      <c r="G7" s="35" t="s">
        <v>53</v>
      </c>
      <c r="H7" s="35" t="s">
        <v>54</v>
      </c>
      <c r="I7" s="35" t="s">
        <v>55</v>
      </c>
      <c r="J7" s="117"/>
      <c r="K7" s="120"/>
      <c r="L7" s="15"/>
      <c r="M7" s="18" t="s">
        <v>58</v>
      </c>
      <c r="N7" s="19" t="s">
        <v>57</v>
      </c>
      <c r="O7" s="28" t="s">
        <v>56</v>
      </c>
    </row>
    <row r="8" spans="1:15" ht="12.75" customHeight="1">
      <c r="A8" s="12">
        <v>1</v>
      </c>
      <c r="B8" s="11" t="s">
        <v>33</v>
      </c>
      <c r="C8" s="58">
        <f>US!C8</f>
        <v>38</v>
      </c>
      <c r="D8" s="59">
        <f>US!J8</f>
        <v>41011</v>
      </c>
      <c r="E8" s="59">
        <f>SUM(F8:I8)</f>
        <v>2000</v>
      </c>
      <c r="F8" s="60">
        <v>1989</v>
      </c>
      <c r="G8" s="60">
        <v>11</v>
      </c>
      <c r="H8" s="60"/>
      <c r="I8" s="60"/>
      <c r="J8" s="61">
        <f>IF(D8=0,"",(E8/D8*100))</f>
        <v>4.876740386725513</v>
      </c>
      <c r="K8" s="62">
        <f aca="true" t="shared" si="0" ref="K8:K21">IF(C8=0,"",(E8/C8))</f>
        <v>52.63157894736842</v>
      </c>
      <c r="L8" s="16"/>
      <c r="M8" s="73">
        <f>E8</f>
        <v>2000</v>
      </c>
      <c r="N8" s="74">
        <f>US!T8</f>
        <v>2000</v>
      </c>
      <c r="O8" s="75">
        <f>E8-US!T8</f>
        <v>0</v>
      </c>
    </row>
    <row r="9" spans="1:15" ht="12.75" customHeight="1">
      <c r="A9" s="12">
        <v>2</v>
      </c>
      <c r="B9" s="11" t="s">
        <v>37</v>
      </c>
      <c r="C9" s="58">
        <v>0</v>
      </c>
      <c r="D9" s="59">
        <f>US!J9</f>
        <v>259</v>
      </c>
      <c r="E9" s="59">
        <f aca="true" t="shared" si="1" ref="E9:E16">SUM(F9:I9)</f>
        <v>2</v>
      </c>
      <c r="F9" s="60">
        <v>2</v>
      </c>
      <c r="G9" s="60"/>
      <c r="H9" s="60"/>
      <c r="I9" s="60"/>
      <c r="J9" s="61">
        <f aca="true" t="shared" si="2" ref="J9:J21">IF(D9=0,"",(E9/D9*100))</f>
        <v>0.7722007722007722</v>
      </c>
      <c r="K9" s="62">
        <f t="shared" si="0"/>
      </c>
      <c r="L9" s="16"/>
      <c r="M9" s="73">
        <f aca="true" t="shared" si="3" ref="M9:M21">E9</f>
        <v>2</v>
      </c>
      <c r="N9" s="74">
        <f>US!T9</f>
        <v>2</v>
      </c>
      <c r="O9" s="75">
        <f>E9-US!T9</f>
        <v>0</v>
      </c>
    </row>
    <row r="10" spans="1:15" ht="12.75" customHeight="1">
      <c r="A10" s="12">
        <v>3</v>
      </c>
      <c r="B10" s="11" t="s">
        <v>38</v>
      </c>
      <c r="C10" s="58">
        <f>US!C10</f>
        <v>38</v>
      </c>
      <c r="D10" s="59">
        <f>US!J10</f>
        <v>1879</v>
      </c>
      <c r="E10" s="59">
        <f t="shared" si="1"/>
        <v>1</v>
      </c>
      <c r="F10" s="60">
        <v>1</v>
      </c>
      <c r="G10" s="60"/>
      <c r="H10" s="60"/>
      <c r="I10" s="60"/>
      <c r="J10" s="61">
        <f t="shared" si="2"/>
        <v>0.05321979776476849</v>
      </c>
      <c r="K10" s="62">
        <f t="shared" si="0"/>
        <v>0.02631578947368421</v>
      </c>
      <c r="L10" s="16"/>
      <c r="M10" s="73">
        <f t="shared" si="3"/>
        <v>1</v>
      </c>
      <c r="N10" s="74">
        <f>US!T10</f>
        <v>1</v>
      </c>
      <c r="O10" s="75">
        <f>E10-US!T10</f>
        <v>0</v>
      </c>
    </row>
    <row r="11" spans="1:15" ht="12.75" customHeight="1">
      <c r="A11" s="12">
        <v>4</v>
      </c>
      <c r="B11" s="11" t="s">
        <v>39</v>
      </c>
      <c r="C11" s="58">
        <f>US!C11</f>
        <v>28</v>
      </c>
      <c r="D11" s="59">
        <f>US!J11</f>
        <v>155</v>
      </c>
      <c r="E11" s="59">
        <f t="shared" si="1"/>
        <v>0</v>
      </c>
      <c r="F11" s="60">
        <v>0</v>
      </c>
      <c r="G11" s="60"/>
      <c r="H11" s="60"/>
      <c r="I11" s="60"/>
      <c r="J11" s="61">
        <f t="shared" si="2"/>
        <v>0</v>
      </c>
      <c r="K11" s="62">
        <f t="shared" si="0"/>
        <v>0</v>
      </c>
      <c r="L11" s="16"/>
      <c r="M11" s="73">
        <f t="shared" si="3"/>
        <v>0</v>
      </c>
      <c r="N11" s="74">
        <f>US!T11</f>
        <v>0</v>
      </c>
      <c r="O11" s="75">
        <f>E11-US!T11</f>
        <v>0</v>
      </c>
    </row>
    <row r="12" spans="1:15" ht="12.75" customHeight="1">
      <c r="A12" s="12">
        <v>5</v>
      </c>
      <c r="B12" s="5" t="s">
        <v>40</v>
      </c>
      <c r="C12" s="58">
        <f>US!C12</f>
        <v>14</v>
      </c>
      <c r="D12" s="59">
        <f>US!J12</f>
        <v>875</v>
      </c>
      <c r="E12" s="59">
        <f t="shared" si="1"/>
        <v>0</v>
      </c>
      <c r="F12" s="60">
        <v>0</v>
      </c>
      <c r="G12" s="60"/>
      <c r="H12" s="60"/>
      <c r="I12" s="60"/>
      <c r="J12" s="61">
        <f t="shared" si="2"/>
        <v>0</v>
      </c>
      <c r="K12" s="62">
        <f t="shared" si="0"/>
        <v>0</v>
      </c>
      <c r="L12" s="16"/>
      <c r="M12" s="73">
        <f t="shared" si="3"/>
        <v>0</v>
      </c>
      <c r="N12" s="74">
        <f>US!T12</f>
        <v>0</v>
      </c>
      <c r="O12" s="75">
        <f>E12-US!T12</f>
        <v>0</v>
      </c>
    </row>
    <row r="13" spans="1:15" ht="12.75" customHeight="1">
      <c r="A13" s="12">
        <v>6</v>
      </c>
      <c r="B13" s="5" t="s">
        <v>41</v>
      </c>
      <c r="C13" s="58">
        <f>US!C13</f>
        <v>38</v>
      </c>
      <c r="D13" s="59">
        <f>US!J13</f>
        <v>312</v>
      </c>
      <c r="E13" s="59">
        <f t="shared" si="1"/>
        <v>9</v>
      </c>
      <c r="F13" s="60">
        <v>9</v>
      </c>
      <c r="G13" s="60"/>
      <c r="H13" s="60"/>
      <c r="I13" s="60"/>
      <c r="J13" s="61">
        <f t="shared" si="2"/>
        <v>2.8846153846153846</v>
      </c>
      <c r="K13" s="62">
        <f t="shared" si="0"/>
        <v>0.23684210526315788</v>
      </c>
      <c r="L13" s="16"/>
      <c r="M13" s="73">
        <f t="shared" si="3"/>
        <v>9</v>
      </c>
      <c r="N13" s="74">
        <f>US!T13</f>
        <v>9</v>
      </c>
      <c r="O13" s="75">
        <f>E13-US!T13</f>
        <v>0</v>
      </c>
    </row>
    <row r="14" spans="1:15" ht="12.75" customHeight="1">
      <c r="A14" s="127" t="s">
        <v>42</v>
      </c>
      <c r="B14" s="116"/>
      <c r="C14" s="63">
        <f>US!C14</f>
        <v>38</v>
      </c>
      <c r="D14" s="64">
        <f>US!J14</f>
        <v>44491</v>
      </c>
      <c r="E14" s="65">
        <f>SUM(F14:I14)</f>
        <v>2012</v>
      </c>
      <c r="F14" s="65">
        <f>SUM(F8:F13)</f>
        <v>2001</v>
      </c>
      <c r="G14" s="65">
        <f>SUM(G8:G13)</f>
        <v>11</v>
      </c>
      <c r="H14" s="65">
        <f>SUM(H8:H13)</f>
        <v>0</v>
      </c>
      <c r="I14" s="65">
        <f>SUM(I8:I13)</f>
        <v>0</v>
      </c>
      <c r="J14" s="66">
        <f t="shared" si="2"/>
        <v>4.522262929581264</v>
      </c>
      <c r="K14" s="67">
        <f t="shared" si="0"/>
        <v>52.94736842105263</v>
      </c>
      <c r="L14" s="17"/>
      <c r="M14" s="73">
        <f t="shared" si="3"/>
        <v>2012</v>
      </c>
      <c r="N14" s="74">
        <f>US!T14</f>
        <v>2012</v>
      </c>
      <c r="O14" s="75">
        <f>E14-US!T14</f>
        <v>0</v>
      </c>
    </row>
    <row r="15" spans="1:15" ht="12.75" customHeight="1">
      <c r="A15" s="12">
        <v>7</v>
      </c>
      <c r="B15" s="11" t="s">
        <v>34</v>
      </c>
      <c r="C15" s="58">
        <f>US!C15</f>
        <v>1</v>
      </c>
      <c r="D15" s="59">
        <f>US!J15</f>
        <v>0</v>
      </c>
      <c r="E15" s="59">
        <f t="shared" si="1"/>
        <v>0</v>
      </c>
      <c r="F15" s="60"/>
      <c r="G15" s="60"/>
      <c r="H15" s="60"/>
      <c r="I15" s="60"/>
      <c r="J15" s="61">
        <f t="shared" si="2"/>
      </c>
      <c r="K15" s="62">
        <f t="shared" si="0"/>
        <v>0</v>
      </c>
      <c r="L15" s="16"/>
      <c r="M15" s="73">
        <f t="shared" si="3"/>
        <v>0</v>
      </c>
      <c r="N15" s="74">
        <f>US!T15</f>
        <v>0</v>
      </c>
      <c r="O15" s="75">
        <f>E15-US!T15</f>
        <v>0</v>
      </c>
    </row>
    <row r="16" spans="1:15" ht="12.75" customHeight="1">
      <c r="A16" s="12">
        <v>8</v>
      </c>
      <c r="B16" s="11" t="s">
        <v>35</v>
      </c>
      <c r="C16" s="58">
        <f>US!C16</f>
        <v>1</v>
      </c>
      <c r="D16" s="59">
        <f>US!J16</f>
        <v>0</v>
      </c>
      <c r="E16" s="59">
        <f t="shared" si="1"/>
        <v>0</v>
      </c>
      <c r="F16" s="60"/>
      <c r="G16" s="60"/>
      <c r="H16" s="60"/>
      <c r="I16" s="60"/>
      <c r="J16" s="61">
        <f t="shared" si="2"/>
      </c>
      <c r="K16" s="62">
        <f t="shared" si="0"/>
        <v>0</v>
      </c>
      <c r="L16" s="16"/>
      <c r="M16" s="73">
        <f t="shared" si="3"/>
        <v>0</v>
      </c>
      <c r="N16" s="74">
        <f>US!T16</f>
        <v>0</v>
      </c>
      <c r="O16" s="75">
        <f>E16-US!T16</f>
        <v>0</v>
      </c>
    </row>
    <row r="17" spans="1:15" ht="12.75" customHeight="1">
      <c r="A17" s="12">
        <v>9</v>
      </c>
      <c r="B17" s="11" t="s">
        <v>36</v>
      </c>
      <c r="C17" s="58">
        <f>US!C17</f>
        <v>20</v>
      </c>
      <c r="D17" s="59">
        <f>US!J17</f>
        <v>85</v>
      </c>
      <c r="E17" s="59">
        <f>SUM(F17:I17)</f>
        <v>0</v>
      </c>
      <c r="F17" s="60"/>
      <c r="G17" s="60"/>
      <c r="H17" s="60"/>
      <c r="I17" s="60"/>
      <c r="J17" s="61">
        <f>IF(D17=0,"",(E17/D17*100))</f>
        <v>0</v>
      </c>
      <c r="K17" s="62">
        <f>IF(C17=0,"",(E17/C17))</f>
        <v>0</v>
      </c>
      <c r="L17" s="16"/>
      <c r="M17" s="73">
        <f>E17</f>
        <v>0</v>
      </c>
      <c r="N17" s="74">
        <f>US!T17</f>
        <v>0</v>
      </c>
      <c r="O17" s="75">
        <f>E17-US!T17</f>
        <v>0</v>
      </c>
    </row>
    <row r="18" spans="1:15" ht="12.75" customHeight="1">
      <c r="A18" s="12">
        <v>10</v>
      </c>
      <c r="B18" s="29" t="s">
        <v>59</v>
      </c>
      <c r="C18" s="58">
        <f>US!C18</f>
        <v>1</v>
      </c>
      <c r="D18" s="59">
        <f>US!J18</f>
        <v>1</v>
      </c>
      <c r="E18" s="59">
        <f>SUM(F18:I18)</f>
        <v>0</v>
      </c>
      <c r="F18" s="60"/>
      <c r="G18" s="60"/>
      <c r="H18" s="60"/>
      <c r="I18" s="60"/>
      <c r="J18" s="61">
        <f>IF(D18=0,"",(E18/D18*100))</f>
        <v>0</v>
      </c>
      <c r="K18" s="62">
        <f>IF(C18=0,"",(E18/C18))</f>
        <v>0</v>
      </c>
      <c r="L18" s="16"/>
      <c r="M18" s="73">
        <f t="shared" si="3"/>
        <v>0</v>
      </c>
      <c r="N18" s="74">
        <f>US!T18</f>
        <v>0</v>
      </c>
      <c r="O18" s="75">
        <f>E18-US!T18</f>
        <v>0</v>
      </c>
    </row>
    <row r="19" spans="1:15" ht="12.75" customHeight="1">
      <c r="A19" s="12">
        <v>11</v>
      </c>
      <c r="B19" s="11" t="s">
        <v>60</v>
      </c>
      <c r="C19" s="58">
        <f>US!C19</f>
        <v>1</v>
      </c>
      <c r="D19" s="59">
        <f>US!J19</f>
        <v>0</v>
      </c>
      <c r="E19" s="59">
        <f>SUM(F19:I19)</f>
        <v>0</v>
      </c>
      <c r="F19" s="60"/>
      <c r="G19" s="60"/>
      <c r="H19" s="60"/>
      <c r="I19" s="60"/>
      <c r="J19" s="61">
        <f>IF(D19=0,"",(E19/D19*100))</f>
      </c>
      <c r="K19" s="62">
        <f>IF(C19=0,"",(E19/C19))</f>
        <v>0</v>
      </c>
      <c r="L19" s="16"/>
      <c r="M19" s="73">
        <f>E19</f>
        <v>0</v>
      </c>
      <c r="N19" s="74">
        <f>US!T19</f>
        <v>0</v>
      </c>
      <c r="O19" s="75">
        <f>E19-US!T19</f>
        <v>0</v>
      </c>
    </row>
    <row r="20" spans="1:15" ht="12.75" customHeight="1">
      <c r="A20" s="127" t="s">
        <v>66</v>
      </c>
      <c r="B20" s="116"/>
      <c r="C20" s="63">
        <f>US!C20</f>
        <v>21</v>
      </c>
      <c r="D20" s="64">
        <f>US!J20</f>
        <v>86</v>
      </c>
      <c r="E20" s="65">
        <f>SUM(F20:I20)</f>
        <v>0</v>
      </c>
      <c r="F20" s="65">
        <f>SUM(F15:F19)</f>
        <v>0</v>
      </c>
      <c r="G20" s="65">
        <f>SUM(G15:G19)</f>
        <v>0</v>
      </c>
      <c r="H20" s="65">
        <f>SUM(H15:H19)</f>
        <v>0</v>
      </c>
      <c r="I20" s="65">
        <f>SUM(I15:I19)</f>
        <v>0</v>
      </c>
      <c r="J20" s="66">
        <f t="shared" si="2"/>
        <v>0</v>
      </c>
      <c r="K20" s="67">
        <f t="shared" si="0"/>
        <v>0</v>
      </c>
      <c r="L20" s="17"/>
      <c r="M20" s="73">
        <f t="shared" si="3"/>
        <v>0</v>
      </c>
      <c r="N20" s="74">
        <f>US!T20</f>
        <v>0</v>
      </c>
      <c r="O20" s="75">
        <f>E20-US!T20</f>
        <v>0</v>
      </c>
    </row>
    <row r="21" spans="1:15" ht="12.75" customHeight="1" thickBot="1">
      <c r="A21" s="128" t="s">
        <v>67</v>
      </c>
      <c r="B21" s="129"/>
      <c r="C21" s="68">
        <f>US!C21</f>
        <v>38</v>
      </c>
      <c r="D21" s="69">
        <f>US!J21</f>
        <v>44577</v>
      </c>
      <c r="E21" s="70">
        <f>SUM(F21:I21)</f>
        <v>2012</v>
      </c>
      <c r="F21" s="70">
        <f>SUM(F20,F14)</f>
        <v>2001</v>
      </c>
      <c r="G21" s="70">
        <f>SUM(G20,G14)</f>
        <v>11</v>
      </c>
      <c r="H21" s="70">
        <f>SUM(H20,H14)</f>
        <v>0</v>
      </c>
      <c r="I21" s="70">
        <f>SUM(I20,I14)</f>
        <v>0</v>
      </c>
      <c r="J21" s="71">
        <f t="shared" si="2"/>
        <v>4.513538371806089</v>
      </c>
      <c r="K21" s="72">
        <f t="shared" si="0"/>
        <v>52.94736842105263</v>
      </c>
      <c r="L21" s="17"/>
      <c r="M21" s="76">
        <f t="shared" si="3"/>
        <v>2012</v>
      </c>
      <c r="N21" s="77">
        <f>US!T21</f>
        <v>2012</v>
      </c>
      <c r="O21" s="78">
        <f>E21-US!T21</f>
        <v>0</v>
      </c>
    </row>
    <row r="22" spans="12:13" ht="11.25">
      <c r="L22" s="30"/>
      <c r="M22" s="31"/>
    </row>
    <row r="23" spans="12:13" ht="11.25">
      <c r="L23" s="30"/>
      <c r="M23" s="31"/>
    </row>
  </sheetData>
  <sheetProtection password="DF2F" sheet="1"/>
  <mergeCells count="14">
    <mergeCell ref="A2:K2"/>
    <mergeCell ref="A3:K3"/>
    <mergeCell ref="A5:A7"/>
    <mergeCell ref="B5:B7"/>
    <mergeCell ref="C5:C7"/>
    <mergeCell ref="D5:D7"/>
    <mergeCell ref="E5:E7"/>
    <mergeCell ref="F5:I6"/>
    <mergeCell ref="J5:J7"/>
    <mergeCell ref="K5:K7"/>
    <mergeCell ref="M5:O6"/>
    <mergeCell ref="A14:B14"/>
    <mergeCell ref="A20:B20"/>
    <mergeCell ref="A21:B21"/>
  </mergeCells>
  <conditionalFormatting sqref="O8:O21">
    <cfRule type="expression" priority="2" dxfId="1" stopIfTrue="1">
      <formula>(0&lt;$O8)</formula>
    </cfRule>
  </conditionalFormatting>
  <conditionalFormatting sqref="O8:O21">
    <cfRule type="expression" priority="1" dxfId="0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F8:I13 F15:I19">
      <formula1>0</formula1>
      <formula2>99999999</formula2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2015-06-18T06:49:22Z</dcterms:created>
  <dcterms:modified xsi:type="dcterms:W3CDTF">2016-01-12T13:41:23Z</dcterms:modified>
  <cp:category/>
  <cp:version/>
  <cp:contentType/>
  <cp:contentStatus/>
</cp:coreProperties>
</file>